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adria\OneDrive\Escritorio\cau\Curs 2019 - 2020\"/>
    </mc:Choice>
  </mc:AlternateContent>
  <xr:revisionPtr revIDLastSave="3" documentId="11_703FE62144C1FC3F68FD8264908B22E5B72E3636" xr6:coauthVersionLast="45" xr6:coauthVersionMax="45" xr10:uidLastSave="{CE4F7765-A7BF-4F50-B231-0D6ACBA8A707}"/>
  <bookViews>
    <workbookView xWindow="6930" yWindow="705" windowWidth="11295" windowHeight="8640" xr2:uid="{00000000-000D-0000-FFFF-FFFF00000000}"/>
  </bookViews>
  <sheets>
    <sheet name="Pressupost annual" sheetId="1" r:id="rId1"/>
    <sheet name="Local annual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i4s3h9IGCMG6H6u/Ic20FfAfniVQ=="/>
    </ext>
  </extLst>
</workbook>
</file>

<file path=xl/calcChain.xml><?xml version="1.0" encoding="utf-8"?>
<calcChain xmlns="http://schemas.openxmlformats.org/spreadsheetml/2006/main">
  <c r="F28" i="1" l="1"/>
  <c r="E31" i="2"/>
  <c r="E30" i="2"/>
  <c r="E29" i="2"/>
  <c r="E28" i="2"/>
  <c r="E33" i="2" s="1"/>
  <c r="E19" i="2"/>
  <c r="E18" i="2"/>
  <c r="E17" i="2"/>
  <c r="E16" i="2"/>
  <c r="E21" i="2" s="1"/>
  <c r="E8" i="2"/>
  <c r="E7" i="2"/>
  <c r="E6" i="2"/>
  <c r="E5" i="2"/>
  <c r="E4" i="2"/>
  <c r="E10" i="2" s="1"/>
  <c r="C26" i="1"/>
  <c r="C22" i="1"/>
  <c r="F21" i="1"/>
  <c r="F17" i="1"/>
  <c r="C12" i="1"/>
  <c r="C11" i="1"/>
  <c r="C10" i="1"/>
  <c r="K9" i="1"/>
  <c r="C9" i="1"/>
  <c r="L8" i="1"/>
  <c r="C8" i="1"/>
  <c r="L7" i="1"/>
  <c r="F7" i="1"/>
  <c r="C7" i="1"/>
  <c r="L6" i="1"/>
  <c r="F6" i="1"/>
  <c r="F27" i="1" s="1"/>
  <c r="C6" i="1"/>
  <c r="C14" i="1" s="1"/>
  <c r="L5" i="1"/>
  <c r="F5" i="1"/>
  <c r="L4" i="1"/>
  <c r="L9" i="1" s="1"/>
  <c r="I20" i="1" l="1"/>
  <c r="J22" i="1" s="1"/>
</calcChain>
</file>

<file path=xl/sharedStrings.xml><?xml version="1.0" encoding="utf-8"?>
<sst xmlns="http://schemas.openxmlformats.org/spreadsheetml/2006/main" count="87" uniqueCount="57">
  <si>
    <t>Any 1</t>
  </si>
  <si>
    <t>Despeses</t>
  </si>
  <si>
    <t>Nombre</t>
  </si>
  <si>
    <t>Quantitat</t>
  </si>
  <si>
    <t>Total</t>
  </si>
  <si>
    <t>Pagaments mensuals*</t>
  </si>
  <si>
    <t>* Tenir en compte fiança de 3 mesos (2 al propietari i 1 a Periáñez)= 1350€+IVA</t>
  </si>
  <si>
    <t>Vidrera</t>
  </si>
  <si>
    <t>Acondicionament</t>
  </si>
  <si>
    <t>Subministraments</t>
  </si>
  <si>
    <t>IVA</t>
  </si>
  <si>
    <t>Any 2</t>
  </si>
  <si>
    <t>Pagaments mensuals</t>
  </si>
  <si>
    <t>Any 3</t>
  </si>
  <si>
    <t>Ingressos</t>
  </si>
  <si>
    <t>Inversió</t>
  </si>
  <si>
    <t>n Nens</t>
  </si>
  <si>
    <t>Concepte</t>
  </si>
  <si>
    <t>Llobatons</t>
  </si>
  <si>
    <t>Subvenció Ajuntament</t>
  </si>
  <si>
    <t>Assegurança</t>
  </si>
  <si>
    <t>Llops</t>
  </si>
  <si>
    <t>Subvenció Generalitat</t>
  </si>
  <si>
    <t>OSG</t>
  </si>
  <si>
    <t>Ràngers</t>
  </si>
  <si>
    <t>Quotes</t>
  </si>
  <si>
    <t>Demarcació</t>
  </si>
  <si>
    <t>Pioners</t>
  </si>
  <si>
    <t>Passos</t>
  </si>
  <si>
    <t>Camises</t>
  </si>
  <si>
    <t>Truc</t>
  </si>
  <si>
    <t>Quotes Hivern</t>
  </si>
  <si>
    <t>Comunicació</t>
  </si>
  <si>
    <t>Quotes SS</t>
  </si>
  <si>
    <t>Cagatió</t>
  </si>
  <si>
    <t>Quotes Estiu</t>
  </si>
  <si>
    <t>Carnestoltes</t>
  </si>
  <si>
    <t>Altraveu</t>
  </si>
  <si>
    <t>SOCAs</t>
  </si>
  <si>
    <t>Fi de curs</t>
  </si>
  <si>
    <t>Material</t>
  </si>
  <si>
    <t>Formació</t>
  </si>
  <si>
    <t>Campaments Hivern</t>
  </si>
  <si>
    <t>Campaments SS</t>
  </si>
  <si>
    <t>Balanç</t>
  </si>
  <si>
    <t>Campaments Estiu</t>
  </si>
  <si>
    <t>Transferència Unitats</t>
  </si>
  <si>
    <t>Infants</t>
  </si>
  <si>
    <t>Ajudes infants</t>
  </si>
  <si>
    <t>Apujar quota</t>
  </si>
  <si>
    <t>Caps</t>
  </si>
  <si>
    <t>Imprevists</t>
  </si>
  <si>
    <t>Quota</t>
  </si>
  <si>
    <t>Quilometratge</t>
  </si>
  <si>
    <t>Lloguer/local</t>
  </si>
  <si>
    <t>Quota neta</t>
  </si>
  <si>
    <t>Total a pagar a Demarcació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</si>
</sst>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\ &quot;€&quot;_-;\-* #,##0.00\ &quot;€&quot;_-;_-* &quot;-&quot;??\ &quot;€&quot;_-;_-@"/>
    <numFmt numFmtId="165" formatCode="_-* #,##0.00\ [$€-403]_-;\-* #,##0.00\ [$€-403]_-;_-* &quot;-&quot;??\ [$€-403]_-;_-@"/>
  </numFmts>
  <fonts count="9" x14ac:knownFonts="1">
    <font>
      <sz val="11"/>
      <color theme="1"/>
      <name val="Arial"/>
    </font>
    <font>
      <b/>
      <sz val="11"/>
      <color theme="0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rgb="FF000000"/>
      <name val="Arial"/>
    </font>
    <font>
      <sz val="11"/>
      <color rgb="FF999999"/>
      <name val="Calibri"/>
    </font>
    <font>
      <sz val="11"/>
      <name val="Arial"/>
    </font>
  </fonts>
  <fills count="11">
    <fill>
      <patternFill patternType="none"/>
    </fill>
    <fill>
      <patternFill patternType="gray125"/>
    </fill>
    <fill>
      <patternFill patternType="solid">
        <fgColor rgb="FF548DD4"/>
        <bgColor rgb="FF548DD4"/>
      </patternFill>
    </fill>
    <fill>
      <patternFill patternType="solid">
        <fgColor rgb="FF92D050"/>
        <bgColor rgb="FF92D05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C000"/>
        <bgColor rgb="FFFFC000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ABF8F"/>
        <bgColor rgb="FFFABF8F"/>
      </patternFill>
    </fill>
    <fill>
      <patternFill patternType="solid">
        <fgColor rgb="FFE36C09"/>
        <bgColor rgb="FFE36C09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1" xfId="0" applyFont="1" applyFill="1" applyBorder="1"/>
    <xf numFmtId="0" fontId="2" fillId="2" borderId="1" xfId="0" applyFont="1" applyFill="1" applyBorder="1"/>
    <xf numFmtId="0" fontId="3" fillId="0" borderId="0" xfId="0" applyFont="1"/>
    <xf numFmtId="164" fontId="2" fillId="0" borderId="0" xfId="0" applyNumberFormat="1" applyFont="1"/>
    <xf numFmtId="0" fontId="3" fillId="0" borderId="0" xfId="0" applyFont="1"/>
    <xf numFmtId="9" fontId="2" fillId="0" borderId="0" xfId="0" applyNumberFormat="1" applyFont="1"/>
    <xf numFmtId="0" fontId="4" fillId="0" borderId="2" xfId="0" applyFont="1" applyBorder="1"/>
    <xf numFmtId="164" fontId="2" fillId="0" borderId="3" xfId="0" applyNumberFormat="1" applyFont="1" applyBorder="1"/>
    <xf numFmtId="0" fontId="4" fillId="3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2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/>
    <xf numFmtId="164" fontId="2" fillId="0" borderId="7" xfId="0" applyNumberFormat="1" applyFont="1" applyBorder="1"/>
    <xf numFmtId="0" fontId="2" fillId="0" borderId="8" xfId="0" applyFont="1" applyBorder="1"/>
    <xf numFmtId="164" fontId="2" fillId="0" borderId="0" xfId="0" applyNumberFormat="1" applyFont="1"/>
    <xf numFmtId="164" fontId="2" fillId="0" borderId="4" xfId="0" applyNumberFormat="1" applyFont="1" applyBorder="1"/>
    <xf numFmtId="0" fontId="2" fillId="5" borderId="6" xfId="0" applyFont="1" applyFill="1" applyBorder="1"/>
    <xf numFmtId="164" fontId="2" fillId="5" borderId="8" xfId="0" applyNumberFormat="1" applyFont="1" applyFill="1" applyBorder="1"/>
    <xf numFmtId="0" fontId="2" fillId="0" borderId="9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5" borderId="9" xfId="0" applyFont="1" applyFill="1" applyBorder="1"/>
    <xf numFmtId="164" fontId="2" fillId="5" borderId="11" xfId="0" applyNumberFormat="1" applyFont="1" applyFill="1" applyBorder="1"/>
    <xf numFmtId="164" fontId="5" fillId="0" borderId="10" xfId="0" applyNumberFormat="1" applyFont="1" applyBorder="1" applyAlignment="1"/>
    <xf numFmtId="0" fontId="2" fillId="5" borderId="12" xfId="0" applyFont="1" applyFill="1" applyBorder="1"/>
    <xf numFmtId="164" fontId="2" fillId="5" borderId="13" xfId="0" applyNumberFormat="1" applyFont="1" applyFill="1" applyBorder="1"/>
    <xf numFmtId="0" fontId="2" fillId="5" borderId="14" xfId="0" applyFont="1" applyFill="1" applyBorder="1"/>
    <xf numFmtId="164" fontId="2" fillId="5" borderId="14" xfId="0" applyNumberFormat="1" applyFont="1" applyFill="1" applyBorder="1"/>
    <xf numFmtId="0" fontId="2" fillId="0" borderId="12" xfId="0" applyFont="1" applyBorder="1"/>
    <xf numFmtId="164" fontId="5" fillId="0" borderId="15" xfId="0" applyNumberFormat="1" applyFont="1" applyBorder="1" applyAlignment="1"/>
    <xf numFmtId="0" fontId="2" fillId="0" borderId="13" xfId="0" applyFont="1" applyBorder="1"/>
    <xf numFmtId="0" fontId="2" fillId="5" borderId="4" xfId="0" applyFont="1" applyFill="1" applyBorder="1"/>
    <xf numFmtId="164" fontId="2" fillId="5" borderId="4" xfId="0" applyNumberFormat="1" applyFont="1" applyFill="1" applyBorder="1"/>
    <xf numFmtId="165" fontId="2" fillId="0" borderId="4" xfId="0" applyNumberFormat="1" applyFont="1" applyBorder="1"/>
    <xf numFmtId="164" fontId="6" fillId="0" borderId="4" xfId="0" applyNumberFormat="1" applyFont="1" applyBorder="1" applyAlignment="1"/>
    <xf numFmtId="164" fontId="5" fillId="0" borderId="4" xfId="0" applyNumberFormat="1" applyFont="1" applyBorder="1" applyAlignment="1"/>
    <xf numFmtId="0" fontId="4" fillId="0" borderId="16" xfId="0" applyFont="1" applyBorder="1"/>
    <xf numFmtId="164" fontId="4" fillId="6" borderId="17" xfId="0" applyNumberFormat="1" applyFont="1" applyFill="1" applyBorder="1"/>
    <xf numFmtId="0" fontId="7" fillId="7" borderId="4" xfId="0" applyFont="1" applyFill="1" applyBorder="1"/>
    <xf numFmtId="164" fontId="7" fillId="7" borderId="4" xfId="0" applyNumberFormat="1" applyFont="1" applyFill="1" applyBorder="1" applyAlignment="1"/>
    <xf numFmtId="0" fontId="2" fillId="5" borderId="18" xfId="0" applyFont="1" applyFill="1" applyBorder="1"/>
    <xf numFmtId="165" fontId="2" fillId="5" borderId="4" xfId="0" applyNumberFormat="1" applyFont="1" applyFill="1" applyBorder="1"/>
    <xf numFmtId="0" fontId="4" fillId="0" borderId="4" xfId="0" applyFont="1" applyBorder="1"/>
    <xf numFmtId="164" fontId="5" fillId="5" borderId="4" xfId="0" applyNumberFormat="1" applyFont="1" applyFill="1" applyBorder="1" applyAlignment="1"/>
    <xf numFmtId="165" fontId="5" fillId="5" borderId="4" xfId="0" applyNumberFormat="1" applyFont="1" applyFill="1" applyBorder="1" applyAlignment="1"/>
    <xf numFmtId="165" fontId="5" fillId="0" borderId="4" xfId="0" applyNumberFormat="1" applyFont="1" applyBorder="1" applyAlignment="1"/>
    <xf numFmtId="2" fontId="2" fillId="0" borderId="4" xfId="0" applyNumberFormat="1" applyFont="1" applyBorder="1"/>
    <xf numFmtId="0" fontId="4" fillId="8" borderId="23" xfId="0" applyFont="1" applyFill="1" applyBorder="1"/>
    <xf numFmtId="164" fontId="4" fillId="8" borderId="24" xfId="0" applyNumberFormat="1" applyFont="1" applyFill="1" applyBorder="1"/>
    <xf numFmtId="0" fontId="4" fillId="0" borderId="25" xfId="0" applyFont="1" applyBorder="1"/>
    <xf numFmtId="2" fontId="5" fillId="0" borderId="25" xfId="0" applyNumberFormat="1" applyFont="1" applyBorder="1" applyAlignment="1"/>
    <xf numFmtId="165" fontId="6" fillId="0" borderId="4" xfId="0" applyNumberFormat="1" applyFont="1" applyBorder="1" applyAlignment="1"/>
    <xf numFmtId="165" fontId="2" fillId="0" borderId="5" xfId="0" applyNumberFormat="1" applyFont="1" applyBorder="1"/>
    <xf numFmtId="165" fontId="2" fillId="0" borderId="0" xfId="0" applyNumberFormat="1" applyFont="1"/>
    <xf numFmtId="165" fontId="4" fillId="0" borderId="4" xfId="0" applyNumberFormat="1" applyFont="1" applyBorder="1"/>
    <xf numFmtId="0" fontId="4" fillId="0" borderId="6" xfId="0" applyFont="1" applyBorder="1"/>
    <xf numFmtId="164" fontId="4" fillId="9" borderId="8" xfId="0" applyNumberFormat="1" applyFont="1" applyFill="1" applyBorder="1"/>
    <xf numFmtId="0" fontId="4" fillId="0" borderId="12" xfId="0" applyFont="1" applyBorder="1"/>
    <xf numFmtId="164" fontId="4" fillId="10" borderId="13" xfId="0" applyNumberFormat="1" applyFont="1" applyFill="1" applyBorder="1"/>
    <xf numFmtId="0" fontId="4" fillId="0" borderId="19" xfId="0" applyFont="1" applyBorder="1" applyAlignment="1">
      <alignment horizontal="center"/>
    </xf>
    <xf numFmtId="0" fontId="8" fillId="0" borderId="20" xfId="0" applyFont="1" applyBorder="1"/>
    <xf numFmtId="164" fontId="4" fillId="0" borderId="21" xfId="0" applyNumberFormat="1" applyFont="1" applyBorder="1" applyAlignment="1">
      <alignment horizontal="center"/>
    </xf>
    <xf numFmtId="0" fontId="8" fillId="0" borderId="22" xfId="0" applyFont="1" applyBorder="1"/>
  </cellXfs>
  <cellStyles count="1">
    <cellStyle name="Normal" xfId="0" builtinId="0"/>
  </cellStyles>
  <dxfs count="9"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Local annual-style" pivot="0" count="3" xr9:uid="{00000000-0011-0000-FFFF-FFFF00000000}">
      <tableStyleElement type="headerRow" dxfId="8"/>
      <tableStyleElement type="firstRowStripe" dxfId="7"/>
      <tableStyleElement type="secondRowStripe" dxfId="6"/>
    </tableStyle>
    <tableStyle name="Local annual-style 2" pivot="0" count="3" xr9:uid="{00000000-0011-0000-FFFF-FFFF01000000}">
      <tableStyleElement type="headerRow" dxfId="5"/>
      <tableStyleElement type="firstRowStripe" dxfId="4"/>
      <tableStyleElement type="secondRowStripe" dxfId="3"/>
    </tableStyle>
    <tableStyle name="Local annual-style 3" pivot="0" count="3" xr9:uid="{00000000-0011-0000-FFFF-FFFF02000000}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r>
              <a:rPr lang="es-ES"/>
              <a:t>Quota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3D3-45B8-9C43-D523F26911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03-A3D3-45B8-9C43-D523F26911F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A3D3-45B8-9C43-D523F26911F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7-A3D3-45B8-9C43-D523F26911F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'Pressupost annual'!$B$18:$B$21</c:f>
              <c:strCache>
                <c:ptCount val="4"/>
                <c:pt idx="0">
                  <c:v>Subvenció Generalitat</c:v>
                </c:pt>
                <c:pt idx="1">
                  <c:v>Assegurança</c:v>
                </c:pt>
                <c:pt idx="2">
                  <c:v>OSG</c:v>
                </c:pt>
                <c:pt idx="3">
                  <c:v>Demarcació</c:v>
                </c:pt>
              </c:strCache>
            </c:strRef>
          </c:cat>
          <c:val>
            <c:numRef>
              <c:f>'Pressupost annual'!$C$18:$C$21</c:f>
              <c:numCache>
                <c:formatCode>_-* #,##0.00\ [$€-403]_-;\-* #,##0.00\ [$€-403]_-;_-* "-"??\ [$€-403]_-;_-@</c:formatCode>
                <c:ptCount val="4"/>
                <c:pt idx="0">
                  <c:v>-13</c:v>
                </c:pt>
                <c:pt idx="1">
                  <c:v>3.49</c:v>
                </c:pt>
                <c:pt idx="2">
                  <c:v>22</c:v>
                </c:pt>
                <c:pt idx="3">
                  <c:v>10.5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3D3-45B8-9C43-D523F2691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r>
              <a:rPr lang="es-ES"/>
              <a:t>Ingressos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36EA1"/>
              </a:solidFill>
            </c:spPr>
            <c:extLst>
              <c:ext xmlns:c16="http://schemas.microsoft.com/office/drawing/2014/chart" uri="{C3380CC4-5D6E-409C-BE32-E72D297353CC}">
                <c16:uniqueId val="{00000001-19A9-42BF-9729-859493368BD4}"/>
              </c:ext>
            </c:extLst>
          </c:dPt>
          <c:dPt>
            <c:idx val="1"/>
            <c:bubble3D val="0"/>
            <c:spPr>
              <a:solidFill>
                <a:srgbClr val="A34441"/>
              </a:solidFill>
            </c:spPr>
            <c:extLst>
              <c:ext xmlns:c16="http://schemas.microsoft.com/office/drawing/2014/chart" uri="{C3380CC4-5D6E-409C-BE32-E72D297353CC}">
                <c16:uniqueId val="{00000003-19A9-42BF-9729-859493368BD4}"/>
              </c:ext>
            </c:extLst>
          </c:dPt>
          <c:dPt>
            <c:idx val="2"/>
            <c:bubble3D val="0"/>
            <c:spPr>
              <a:solidFill>
                <a:srgbClr val="849F4C"/>
              </a:solidFill>
            </c:spPr>
            <c:extLst>
              <c:ext xmlns:c16="http://schemas.microsoft.com/office/drawing/2014/chart" uri="{C3380CC4-5D6E-409C-BE32-E72D297353CC}">
                <c16:uniqueId val="{00000005-19A9-42BF-9729-859493368BD4}"/>
              </c:ext>
            </c:extLst>
          </c:dPt>
          <c:dPt>
            <c:idx val="3"/>
            <c:bubble3D val="0"/>
            <c:spPr>
              <a:solidFill>
                <a:srgbClr val="6D558A"/>
              </a:solidFill>
            </c:spPr>
            <c:extLst>
              <c:ext xmlns:c16="http://schemas.microsoft.com/office/drawing/2014/chart" uri="{C3380CC4-5D6E-409C-BE32-E72D297353CC}">
                <c16:uniqueId val="{00000007-19A9-42BF-9729-859493368BD4}"/>
              </c:ext>
            </c:extLst>
          </c:dPt>
          <c:dPt>
            <c:idx val="4"/>
            <c:bubble3D val="0"/>
            <c:spPr>
              <a:solidFill>
                <a:srgbClr val="4092A8"/>
              </a:solidFill>
            </c:spPr>
            <c:extLst>
              <c:ext xmlns:c16="http://schemas.microsoft.com/office/drawing/2014/chart" uri="{C3380CC4-5D6E-409C-BE32-E72D297353CC}">
                <c16:uniqueId val="{00000009-19A9-42BF-9729-859493368BD4}"/>
              </c:ext>
            </c:extLst>
          </c:dPt>
          <c:dPt>
            <c:idx val="5"/>
            <c:bubble3D val="0"/>
            <c:spPr>
              <a:solidFill>
                <a:srgbClr val="D2803C"/>
              </a:solidFill>
            </c:spPr>
            <c:extLst>
              <c:ext xmlns:c16="http://schemas.microsoft.com/office/drawing/2014/chart" uri="{C3380CC4-5D6E-409C-BE32-E72D297353CC}">
                <c16:uniqueId val="{0000000B-19A9-42BF-9729-859493368BD4}"/>
              </c:ext>
            </c:extLst>
          </c:dPt>
          <c:dPt>
            <c:idx val="6"/>
            <c:bubble3D val="0"/>
            <c:spPr>
              <a:solidFill>
                <a:srgbClr val="618EC4"/>
              </a:solidFill>
            </c:spPr>
            <c:extLst>
              <c:ext xmlns:c16="http://schemas.microsoft.com/office/drawing/2014/chart" uri="{C3380CC4-5D6E-409C-BE32-E72D297353CC}">
                <c16:uniqueId val="{0000000D-19A9-42BF-9729-859493368BD4}"/>
              </c:ext>
            </c:extLst>
          </c:dPt>
          <c:dPt>
            <c:idx val="7"/>
            <c:bubble3D val="0"/>
            <c:spPr>
              <a:solidFill>
                <a:srgbClr val="C6625F"/>
              </a:solidFill>
            </c:spPr>
            <c:extLst>
              <c:ext xmlns:c16="http://schemas.microsoft.com/office/drawing/2014/chart" uri="{C3380CC4-5D6E-409C-BE32-E72D297353CC}">
                <c16:uniqueId val="{0000000F-19A9-42BF-9729-859493368BD4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'Pressupost annual'!$B$5:$B$12</c:f>
              <c:strCache>
                <c:ptCount val="8"/>
                <c:pt idx="0">
                  <c:v>Subvenció Ajuntament</c:v>
                </c:pt>
                <c:pt idx="1">
                  <c:v>Subvenció Generalitat</c:v>
                </c:pt>
                <c:pt idx="2">
                  <c:v>Quotes</c:v>
                </c:pt>
                <c:pt idx="3">
                  <c:v>Passos</c:v>
                </c:pt>
                <c:pt idx="4">
                  <c:v>Quotes Hivern</c:v>
                </c:pt>
                <c:pt idx="5">
                  <c:v>Quotes SS</c:v>
                </c:pt>
                <c:pt idx="6">
                  <c:v>Quotes Estiu</c:v>
                </c:pt>
                <c:pt idx="7">
                  <c:v>Altraveu</c:v>
                </c:pt>
              </c:strCache>
            </c:strRef>
          </c:cat>
          <c:val>
            <c:numRef>
              <c:f>'Pressupost annual'!$C$5:$C$12</c:f>
              <c:numCache>
                <c:formatCode>_-* #,##0.00\ "€"_-;\-* #,##0.00\ "€"_-;_-* "-"??\ "€"_-;_-@</c:formatCode>
                <c:ptCount val="8"/>
                <c:pt idx="0">
                  <c:v>3100</c:v>
                </c:pt>
                <c:pt idx="1">
                  <c:v>1196</c:v>
                </c:pt>
                <c:pt idx="2">
                  <c:v>8280</c:v>
                </c:pt>
                <c:pt idx="3">
                  <c:v>1840</c:v>
                </c:pt>
                <c:pt idx="4">
                  <c:v>10120</c:v>
                </c:pt>
                <c:pt idx="5" formatCode="_-* #,##0.00\ [$€-403]_-;\-* #,##0.00\ [$€-403]_-;_-* &quot;-&quot;??\ [$€-403]_-;_-@">
                  <c:v>9200</c:v>
                </c:pt>
                <c:pt idx="6" formatCode="_-* #,##0.00\ [$€-403]_-;\-* #,##0.00\ [$€-403]_-;_-* &quot;-&quot;??\ [$€-403]_-;_-@">
                  <c:v>11040</c:v>
                </c:pt>
                <c:pt idx="7" formatCode="_-* #,##0.00\ [$€-403]_-;\-* #,##0.00\ [$€-403]_-;_-* &quot;-&quot;??\ [$€-403]_-;_-@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9A9-42BF-9729-859493368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000000"/>
                </a:solidFill>
                <a:latin typeface="Calibri"/>
              </a:defRPr>
            </a:pPr>
            <a:r>
              <a:rPr lang="es-ES"/>
              <a:t>Despeses</a:t>
            </a:r>
          </a:p>
        </c:rich>
      </c:tx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39F3-40C7-99EE-D98CC063CC58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</c:spPr>
            <c:extLst>
              <c:ext xmlns:c16="http://schemas.microsoft.com/office/drawing/2014/chart" uri="{C3380CC4-5D6E-409C-BE32-E72D297353CC}">
                <c16:uniqueId val="{00000003-39F3-40C7-99EE-D98CC063CC58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</c:spPr>
            <c:extLst>
              <c:ext xmlns:c16="http://schemas.microsoft.com/office/drawing/2014/chart" uri="{C3380CC4-5D6E-409C-BE32-E72D297353CC}">
                <c16:uniqueId val="{00000005-39F3-40C7-99EE-D98CC063CC58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</c:spPr>
            <c:extLst>
              <c:ext xmlns:c16="http://schemas.microsoft.com/office/drawing/2014/chart" uri="{C3380CC4-5D6E-409C-BE32-E72D297353CC}">
                <c16:uniqueId val="{00000007-39F3-40C7-99EE-D98CC063CC58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</c:spPr>
            <c:extLst>
              <c:ext xmlns:c16="http://schemas.microsoft.com/office/drawing/2014/chart" uri="{C3380CC4-5D6E-409C-BE32-E72D297353CC}">
                <c16:uniqueId val="{00000009-39F3-40C7-99EE-D98CC063CC58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</c:spPr>
            <c:extLst>
              <c:ext xmlns:c16="http://schemas.microsoft.com/office/drawing/2014/chart" uri="{C3380CC4-5D6E-409C-BE32-E72D297353CC}">
                <c16:uniqueId val="{0000000B-39F3-40C7-99EE-D98CC063CC58}"/>
              </c:ext>
            </c:extLst>
          </c:dPt>
          <c:dPt>
            <c:idx val="6"/>
            <c:bubble3D val="0"/>
            <c:spPr>
              <a:solidFill>
                <a:srgbClr val="84A7D1"/>
              </a:solidFill>
            </c:spPr>
            <c:extLst>
              <c:ext xmlns:c16="http://schemas.microsoft.com/office/drawing/2014/chart" uri="{C3380CC4-5D6E-409C-BE32-E72D297353CC}">
                <c16:uniqueId val="{0000000D-39F3-40C7-99EE-D98CC063CC58}"/>
              </c:ext>
            </c:extLst>
          </c:dPt>
          <c:dPt>
            <c:idx val="7"/>
            <c:bubble3D val="0"/>
            <c:spPr>
              <a:solidFill>
                <a:srgbClr val="D38582"/>
              </a:solidFill>
            </c:spPr>
            <c:extLst>
              <c:ext xmlns:c16="http://schemas.microsoft.com/office/drawing/2014/chart" uri="{C3380CC4-5D6E-409C-BE32-E72D297353CC}">
                <c16:uniqueId val="{0000000F-39F3-40C7-99EE-D98CC063CC58}"/>
              </c:ext>
            </c:extLst>
          </c:dPt>
          <c:dPt>
            <c:idx val="8"/>
            <c:bubble3D val="0"/>
            <c:spPr>
              <a:solidFill>
                <a:srgbClr val="B9CF8B"/>
              </a:solidFill>
            </c:spPr>
            <c:extLst>
              <c:ext xmlns:c16="http://schemas.microsoft.com/office/drawing/2014/chart" uri="{C3380CC4-5D6E-409C-BE32-E72D297353CC}">
                <c16:uniqueId val="{00000011-39F3-40C7-99EE-D98CC063CC58}"/>
              </c:ext>
            </c:extLst>
          </c:dPt>
          <c:dPt>
            <c:idx val="9"/>
            <c:bubble3D val="0"/>
            <c:spPr>
              <a:solidFill>
                <a:srgbClr val="A693BE"/>
              </a:solidFill>
            </c:spPr>
            <c:extLst>
              <c:ext xmlns:c16="http://schemas.microsoft.com/office/drawing/2014/chart" uri="{C3380CC4-5D6E-409C-BE32-E72D297353CC}">
                <c16:uniqueId val="{00000013-39F3-40C7-99EE-D98CC063CC58}"/>
              </c:ext>
            </c:extLst>
          </c:dPt>
          <c:dPt>
            <c:idx val="10"/>
            <c:bubble3D val="0"/>
            <c:spPr>
              <a:solidFill>
                <a:srgbClr val="81C5D7"/>
              </a:solidFill>
            </c:spPr>
            <c:extLst>
              <c:ext xmlns:c16="http://schemas.microsoft.com/office/drawing/2014/chart" uri="{C3380CC4-5D6E-409C-BE32-E72D297353CC}">
                <c16:uniqueId val="{00000015-39F3-40C7-99EE-D98CC063CC58}"/>
              </c:ext>
            </c:extLst>
          </c:dPt>
          <c:dPt>
            <c:idx val="11"/>
            <c:bubble3D val="0"/>
            <c:spPr>
              <a:solidFill>
                <a:srgbClr val="F9B67E"/>
              </a:solidFill>
            </c:spPr>
            <c:extLst>
              <c:ext xmlns:c16="http://schemas.microsoft.com/office/drawing/2014/chart" uri="{C3380CC4-5D6E-409C-BE32-E72D297353CC}">
                <c16:uniqueId val="{00000017-39F3-40C7-99EE-D98CC063CC58}"/>
              </c:ext>
            </c:extLst>
          </c:dPt>
          <c:dPt>
            <c:idx val="12"/>
            <c:bubble3D val="0"/>
            <c:spPr>
              <a:solidFill>
                <a:srgbClr val="B9CDE5"/>
              </a:solidFill>
            </c:spPr>
            <c:extLst>
              <c:ext xmlns:c16="http://schemas.microsoft.com/office/drawing/2014/chart" uri="{C3380CC4-5D6E-409C-BE32-E72D297353CC}">
                <c16:uniqueId val="{00000019-39F3-40C7-99EE-D98CC063CC58}"/>
              </c:ext>
            </c:extLst>
          </c:dPt>
          <c:dPt>
            <c:idx val="13"/>
            <c:bubble3D val="0"/>
            <c:spPr>
              <a:solidFill>
                <a:srgbClr val="E6B9B8"/>
              </a:solidFill>
            </c:spPr>
            <c:extLst>
              <c:ext xmlns:c16="http://schemas.microsoft.com/office/drawing/2014/chart" uri="{C3380CC4-5D6E-409C-BE32-E72D297353CC}">
                <c16:uniqueId val="{0000001B-39F3-40C7-99EE-D98CC063CC58}"/>
              </c:ext>
            </c:extLst>
          </c:dPt>
          <c:dPt>
            <c:idx val="14"/>
            <c:bubble3D val="0"/>
            <c:spPr>
              <a:solidFill>
                <a:srgbClr val="D7E4BD"/>
              </a:solidFill>
            </c:spPr>
            <c:extLst>
              <c:ext xmlns:c16="http://schemas.microsoft.com/office/drawing/2014/chart" uri="{C3380CC4-5D6E-409C-BE32-E72D297353CC}">
                <c16:uniqueId val="{0000001D-39F3-40C7-99EE-D98CC063CC58}"/>
              </c:ext>
            </c:extLst>
          </c:dPt>
          <c:dPt>
            <c:idx val="15"/>
            <c:bubble3D val="0"/>
            <c:spPr>
              <a:solidFill>
                <a:srgbClr val="CCC1DA"/>
              </a:solidFill>
            </c:spPr>
            <c:extLst>
              <c:ext xmlns:c16="http://schemas.microsoft.com/office/drawing/2014/chart" uri="{C3380CC4-5D6E-409C-BE32-E72D297353CC}">
                <c16:uniqueId val="{0000001F-39F3-40C7-99EE-D98CC063CC58}"/>
              </c:ext>
            </c:extLst>
          </c:dPt>
          <c:dPt>
            <c:idx val="16"/>
            <c:bubble3D val="0"/>
            <c:spPr>
              <a:solidFill>
                <a:srgbClr val="B7DEE8"/>
              </a:solidFill>
            </c:spPr>
            <c:extLst>
              <c:ext xmlns:c16="http://schemas.microsoft.com/office/drawing/2014/chart" uri="{C3380CC4-5D6E-409C-BE32-E72D297353CC}">
                <c16:uniqueId val="{00000021-39F3-40C7-99EE-D98CC063CC58}"/>
              </c:ext>
            </c:extLst>
          </c:dPt>
          <c:dPt>
            <c:idx val="17"/>
            <c:bubble3D val="0"/>
            <c:spPr>
              <a:solidFill>
                <a:srgbClr val="FCD5B5"/>
              </a:solidFill>
            </c:spPr>
            <c:extLst>
              <c:ext xmlns:c16="http://schemas.microsoft.com/office/drawing/2014/chart" uri="{C3380CC4-5D6E-409C-BE32-E72D297353CC}">
                <c16:uniqueId val="{00000023-39F3-40C7-99EE-D98CC063CC58}"/>
              </c:ext>
            </c:extLst>
          </c:dPt>
          <c:dPt>
            <c:idx val="18"/>
            <c:bubble3D val="0"/>
            <c:spPr>
              <a:solidFill>
                <a:srgbClr val="EDF2F8"/>
              </a:solidFill>
            </c:spPr>
            <c:extLst>
              <c:ext xmlns:c16="http://schemas.microsoft.com/office/drawing/2014/chart" uri="{C3380CC4-5D6E-409C-BE32-E72D297353CC}">
                <c16:uniqueId val="{00000025-39F3-40C7-99EE-D98CC063CC58}"/>
              </c:ext>
            </c:extLst>
          </c:dPt>
          <c:dPt>
            <c:idx val="19"/>
            <c:bubble3D val="0"/>
            <c:spPr>
              <a:solidFill>
                <a:srgbClr val="F9EEED"/>
              </a:solidFill>
            </c:spPr>
            <c:extLst>
              <c:ext xmlns:c16="http://schemas.microsoft.com/office/drawing/2014/chart" uri="{C3380CC4-5D6E-409C-BE32-E72D297353CC}">
                <c16:uniqueId val="{00000027-39F3-40C7-99EE-D98CC063CC58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28-39F3-40C7-99EE-D98CC063CC58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'Pressupost annual'!$E$5:$E$25</c:f>
              <c:strCache>
                <c:ptCount val="21"/>
                <c:pt idx="0">
                  <c:v>Assegurança</c:v>
                </c:pt>
                <c:pt idx="1">
                  <c:v>OSG</c:v>
                </c:pt>
                <c:pt idx="2">
                  <c:v>Demarcació</c:v>
                </c:pt>
                <c:pt idx="3">
                  <c:v>Camises</c:v>
                </c:pt>
                <c:pt idx="4">
                  <c:v>Comunicació</c:v>
                </c:pt>
                <c:pt idx="5">
                  <c:v>Cagatió</c:v>
                </c:pt>
                <c:pt idx="6">
                  <c:v>Carnestoltes</c:v>
                </c:pt>
                <c:pt idx="7">
                  <c:v>SOCAs</c:v>
                </c:pt>
                <c:pt idx="8">
                  <c:v>Fi de curs</c:v>
                </c:pt>
                <c:pt idx="10">
                  <c:v>Material</c:v>
                </c:pt>
                <c:pt idx="11">
                  <c:v>Formació</c:v>
                </c:pt>
                <c:pt idx="12">
                  <c:v>Passos</c:v>
                </c:pt>
                <c:pt idx="13">
                  <c:v>Campaments Hivern</c:v>
                </c:pt>
                <c:pt idx="14">
                  <c:v>Campaments SS</c:v>
                </c:pt>
                <c:pt idx="15">
                  <c:v>Campaments Estiu</c:v>
                </c:pt>
                <c:pt idx="16">
                  <c:v>Transferència Unitats</c:v>
                </c:pt>
                <c:pt idx="17">
                  <c:v>Ajudes infants</c:v>
                </c:pt>
                <c:pt idx="18">
                  <c:v>Imprevists</c:v>
                </c:pt>
                <c:pt idx="19">
                  <c:v>Quilometratge</c:v>
                </c:pt>
                <c:pt idx="20">
                  <c:v>Lloguer/local</c:v>
                </c:pt>
              </c:strCache>
            </c:strRef>
          </c:cat>
          <c:val>
            <c:numRef>
              <c:f>'Pressupost annual'!$F$5:$F$25</c:f>
              <c:numCache>
                <c:formatCode>_-* #,##0.00\ "€"_-;\-* #,##0.00\ "€"_-;_-* "-"??\ "€"_-;_-@</c:formatCode>
                <c:ptCount val="21"/>
                <c:pt idx="0">
                  <c:v>373.43</c:v>
                </c:pt>
                <c:pt idx="1">
                  <c:v>2354</c:v>
                </c:pt>
                <c:pt idx="2">
                  <c:v>1123.5</c:v>
                </c:pt>
                <c:pt idx="3">
                  <c:v>250</c:v>
                </c:pt>
                <c:pt idx="4">
                  <c:v>300</c:v>
                </c:pt>
                <c:pt idx="5">
                  <c:v>450</c:v>
                </c:pt>
                <c:pt idx="6">
                  <c:v>400</c:v>
                </c:pt>
                <c:pt idx="7">
                  <c:v>700</c:v>
                </c:pt>
                <c:pt idx="8">
                  <c:v>50</c:v>
                </c:pt>
                <c:pt idx="10">
                  <c:v>750</c:v>
                </c:pt>
                <c:pt idx="11">
                  <c:v>900</c:v>
                </c:pt>
                <c:pt idx="12" formatCode="_-* #,##0.00\ [$€-403]_-;\-* #,##0.00\ [$€-403]_-;_-* &quot;-&quot;??\ [$€-403]_-;_-@">
                  <c:v>2152.5</c:v>
                </c:pt>
                <c:pt idx="13">
                  <c:v>11250</c:v>
                </c:pt>
                <c:pt idx="14" formatCode="_-* #,##0.00\ [$€-403]_-;\-* #,##0.00\ [$€-403]_-;_-* &quot;-&quot;??\ [$€-403]_-;_-@">
                  <c:v>9903</c:v>
                </c:pt>
                <c:pt idx="15" formatCode="_-* #,##0.00\ [$€-403]_-;\-* #,##0.00\ [$€-403]_-;_-* &quot;-&quot;??\ [$€-403]_-;_-@">
                  <c:v>11486</c:v>
                </c:pt>
                <c:pt idx="16" formatCode="_-* #,##0.00\ [$€-403]_-;\-* #,##0.00\ [$€-403]_-;_-* &quot;-&quot;??\ [$€-403]_-;_-@">
                  <c:v>496</c:v>
                </c:pt>
                <c:pt idx="17" formatCode="_-* #,##0.00\ [$€-403]_-;\-* #,##0.00\ [$€-403]_-;_-* &quot;-&quot;??\ [$€-403]_-;_-@">
                  <c:v>500</c:v>
                </c:pt>
                <c:pt idx="18" formatCode="_-* #,##0.00\ [$€-403]_-;\-* #,##0.00\ [$€-403]_-;_-* &quot;-&quot;??\ [$€-403]_-;_-@">
                  <c:v>805</c:v>
                </c:pt>
                <c:pt idx="19" formatCode="_-* #,##0.00\ [$€-403]_-;\-* #,##0.00\ [$€-403]_-;_-* &quot;-&quot;??\ [$€-403]_-;_-@">
                  <c:v>350</c:v>
                </c:pt>
                <c:pt idx="20">
                  <c:v>582.57000000000005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9F3-40C7-99EE-D98CC063CC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390525</xdr:colOff>
      <xdr:row>10</xdr:row>
      <xdr:rowOff>19050</xdr:rowOff>
    </xdr:from>
    <xdr:ext cx="4791075" cy="3124200"/>
    <xdr:graphicFrame macro="">
      <xdr:nvGraphicFramePr>
        <xdr:cNvPr id="2121448064" name="Chart 1">
          <a:extLst>
            <a:ext uri="{FF2B5EF4-FFF2-40B4-BE49-F238E27FC236}">
              <a16:creationId xmlns:a16="http://schemas.microsoft.com/office/drawing/2014/main" id="{00000000-0008-0000-0000-000080BA72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18</xdr:col>
      <xdr:colOff>504825</xdr:colOff>
      <xdr:row>10</xdr:row>
      <xdr:rowOff>57150</xdr:rowOff>
    </xdr:from>
    <xdr:ext cx="4572000" cy="2962275"/>
    <xdr:graphicFrame macro="">
      <xdr:nvGraphicFramePr>
        <xdr:cNvPr id="48714233" name="Chart 2">
          <a:extLst>
            <a:ext uri="{FF2B5EF4-FFF2-40B4-BE49-F238E27FC236}">
              <a16:creationId xmlns:a16="http://schemas.microsoft.com/office/drawing/2014/main" id="{00000000-0008-0000-0000-0000F951E7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9</xdr:col>
      <xdr:colOff>38100</xdr:colOff>
      <xdr:row>27</xdr:row>
      <xdr:rowOff>47625</xdr:rowOff>
    </xdr:from>
    <xdr:ext cx="9305925" cy="7219950"/>
    <xdr:graphicFrame macro="">
      <xdr:nvGraphicFramePr>
        <xdr:cNvPr id="1265877155" name="Chart 3">
          <a:extLst>
            <a:ext uri="{FF2B5EF4-FFF2-40B4-BE49-F238E27FC236}">
              <a16:creationId xmlns:a16="http://schemas.microsoft.com/office/drawing/2014/main" id="{00000000-0008-0000-0000-0000A3C073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5:E19">
  <tableColumns count="4">
    <tableColumn id="1" xr3:uid="{00000000-0010-0000-0000-000001000000}" name="Despeses"/>
    <tableColumn id="2" xr3:uid="{00000000-0010-0000-0000-000002000000}" name="Nombre"/>
    <tableColumn id="3" xr3:uid="{00000000-0010-0000-0000-000003000000}" name="Quantitat"/>
    <tableColumn id="4" xr3:uid="{00000000-0010-0000-0000-000004000000}" name="Total"/>
  </tableColumns>
  <tableStyleInfo name="Local annual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3:E8">
  <tableColumns count="4">
    <tableColumn id="1" xr3:uid="{00000000-0010-0000-0100-000001000000}" name="Despeses"/>
    <tableColumn id="2" xr3:uid="{00000000-0010-0000-0100-000002000000}" name="Nombre"/>
    <tableColumn id="3" xr3:uid="{00000000-0010-0000-0100-000003000000}" name="Quantitat"/>
    <tableColumn id="4" xr3:uid="{00000000-0010-0000-0100-000004000000}" name="Total"/>
  </tableColumns>
  <tableStyleInfo name="Local annual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B27:E31">
  <tableColumns count="4">
    <tableColumn id="1" xr3:uid="{00000000-0010-0000-0200-000001000000}" name="Despeses"/>
    <tableColumn id="2" xr3:uid="{00000000-0010-0000-0200-000002000000}" name="Nombre"/>
    <tableColumn id="3" xr3:uid="{00000000-0010-0000-0200-000003000000}" name="Quantitat"/>
    <tableColumn id="4" xr3:uid="{00000000-0010-0000-0200-000004000000}" name="Total"/>
  </tableColumns>
  <tableStyleInfo name="Local annual-style 3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1000"/>
  <sheetViews>
    <sheetView tabSelected="1" topLeftCell="A13" workbookViewId="0">
      <selection activeCell="G22" sqref="G22"/>
    </sheetView>
  </sheetViews>
  <sheetFormatPr baseColWidth="10" defaultColWidth="12.625" defaultRowHeight="15" customHeight="1" x14ac:dyDescent="0.2"/>
  <cols>
    <col min="1" max="1" width="8" customWidth="1"/>
    <col min="2" max="2" width="18.875" customWidth="1"/>
    <col min="3" max="3" width="12.75" customWidth="1"/>
    <col min="4" max="4" width="8" customWidth="1"/>
    <col min="5" max="5" width="21.625" customWidth="1"/>
    <col min="6" max="6" width="11.25" customWidth="1"/>
    <col min="7" max="8" width="8" customWidth="1"/>
    <col min="9" max="9" width="18.25" customWidth="1"/>
    <col min="10" max="10" width="8.25" customWidth="1"/>
    <col min="11" max="11" width="8" customWidth="1"/>
    <col min="12" max="12" width="8.125" customWidth="1"/>
    <col min="13" max="27" width="8" customWidth="1"/>
  </cols>
  <sheetData>
    <row r="2" spans="2:12" x14ac:dyDescent="0.25">
      <c r="B2" s="9" t="s">
        <v>14</v>
      </c>
      <c r="E2" s="10" t="s">
        <v>1</v>
      </c>
    </row>
    <row r="3" spans="2:12" x14ac:dyDescent="0.25">
      <c r="B3" s="11"/>
      <c r="E3" s="11"/>
      <c r="J3" s="5" t="s">
        <v>15</v>
      </c>
      <c r="K3" s="5" t="s">
        <v>16</v>
      </c>
      <c r="L3" s="5" t="s">
        <v>4</v>
      </c>
    </row>
    <row r="4" spans="2:12" x14ac:dyDescent="0.25">
      <c r="B4" s="12" t="s">
        <v>17</v>
      </c>
      <c r="C4" s="12" t="s">
        <v>3</v>
      </c>
      <c r="E4" s="13" t="s">
        <v>17</v>
      </c>
      <c r="F4" s="13" t="s">
        <v>3</v>
      </c>
      <c r="I4" s="14" t="s">
        <v>18</v>
      </c>
      <c r="J4" s="15">
        <v>8</v>
      </c>
      <c r="K4" s="16">
        <v>14</v>
      </c>
      <c r="L4" s="17">
        <f t="shared" ref="L4:L8" si="0">J4*K4</f>
        <v>112</v>
      </c>
    </row>
    <row r="5" spans="2:12" x14ac:dyDescent="0.25">
      <c r="B5" s="11" t="s">
        <v>19</v>
      </c>
      <c r="C5" s="18">
        <v>3100</v>
      </c>
      <c r="E5" s="19" t="s">
        <v>20</v>
      </c>
      <c r="F5" s="20">
        <f>C19*(C22+C23)</f>
        <v>373.43</v>
      </c>
      <c r="I5" s="21" t="s">
        <v>21</v>
      </c>
      <c r="J5" s="22">
        <v>6</v>
      </c>
      <c r="K5" s="23">
        <v>24</v>
      </c>
      <c r="L5" s="17">
        <f t="shared" si="0"/>
        <v>144</v>
      </c>
    </row>
    <row r="6" spans="2:12" x14ac:dyDescent="0.25">
      <c r="B6" s="11" t="s">
        <v>22</v>
      </c>
      <c r="C6" s="18">
        <f>-C18*C22</f>
        <v>1196</v>
      </c>
      <c r="E6" s="24" t="s">
        <v>23</v>
      </c>
      <c r="F6" s="25">
        <f>C20*(C22+C23)</f>
        <v>2354</v>
      </c>
      <c r="I6" s="21" t="s">
        <v>24</v>
      </c>
      <c r="J6" s="26">
        <v>5</v>
      </c>
      <c r="K6" s="23">
        <v>24</v>
      </c>
      <c r="L6" s="17">
        <f t="shared" si="0"/>
        <v>120</v>
      </c>
    </row>
    <row r="7" spans="2:12" x14ac:dyDescent="0.25">
      <c r="B7" s="11" t="s">
        <v>25</v>
      </c>
      <c r="C7" s="18">
        <f>C24*C22</f>
        <v>8280</v>
      </c>
      <c r="E7" s="27" t="s">
        <v>26</v>
      </c>
      <c r="F7" s="28">
        <f>(C22+C23)*C21</f>
        <v>1123.5</v>
      </c>
      <c r="I7" s="21" t="s">
        <v>27</v>
      </c>
      <c r="J7" s="26">
        <v>4</v>
      </c>
      <c r="K7" s="23">
        <v>24</v>
      </c>
      <c r="L7" s="17">
        <f t="shared" si="0"/>
        <v>96</v>
      </c>
    </row>
    <row r="8" spans="2:12" x14ac:dyDescent="0.25">
      <c r="B8" s="11" t="s">
        <v>28</v>
      </c>
      <c r="C8" s="18">
        <f>20*C22</f>
        <v>1840</v>
      </c>
      <c r="E8" s="29" t="s">
        <v>29</v>
      </c>
      <c r="F8" s="30">
        <v>250</v>
      </c>
      <c r="I8" s="31" t="s">
        <v>30</v>
      </c>
      <c r="J8" s="32">
        <v>4</v>
      </c>
      <c r="K8" s="33">
        <v>6</v>
      </c>
      <c r="L8" s="17">
        <f t="shared" si="0"/>
        <v>24</v>
      </c>
    </row>
    <row r="9" spans="2:12" x14ac:dyDescent="0.25">
      <c r="B9" s="11" t="s">
        <v>31</v>
      </c>
      <c r="C9" s="18">
        <f>C22*110</f>
        <v>10120</v>
      </c>
      <c r="E9" s="34" t="s">
        <v>32</v>
      </c>
      <c r="F9" s="35">
        <v>300</v>
      </c>
      <c r="K9" s="5">
        <f t="shared" ref="K9:L9" si="1">SUM(K4:K8)</f>
        <v>92</v>
      </c>
      <c r="L9" s="17">
        <f t="shared" si="1"/>
        <v>496</v>
      </c>
    </row>
    <row r="10" spans="2:12" x14ac:dyDescent="0.25">
      <c r="B10" s="11" t="s">
        <v>33</v>
      </c>
      <c r="C10" s="36">
        <f>C22*100</f>
        <v>9200</v>
      </c>
      <c r="E10" s="11" t="s">
        <v>34</v>
      </c>
      <c r="F10" s="37">
        <v>450</v>
      </c>
    </row>
    <row r="11" spans="2:12" x14ac:dyDescent="0.25">
      <c r="B11" s="11" t="s">
        <v>35</v>
      </c>
      <c r="C11" s="36">
        <f>120*C22</f>
        <v>11040</v>
      </c>
      <c r="E11" s="11" t="s">
        <v>36</v>
      </c>
      <c r="F11" s="18">
        <v>400</v>
      </c>
    </row>
    <row r="12" spans="2:12" x14ac:dyDescent="0.25">
      <c r="B12" s="11" t="s">
        <v>37</v>
      </c>
      <c r="C12" s="36">
        <f>400</f>
        <v>400</v>
      </c>
      <c r="E12" s="11" t="s">
        <v>38</v>
      </c>
      <c r="F12" s="18">
        <v>700</v>
      </c>
    </row>
    <row r="13" spans="2:12" x14ac:dyDescent="0.25">
      <c r="E13" s="11" t="s">
        <v>39</v>
      </c>
      <c r="F13" s="38">
        <v>50</v>
      </c>
    </row>
    <row r="14" spans="2:12" x14ac:dyDescent="0.25">
      <c r="B14" s="39" t="s">
        <v>4</v>
      </c>
      <c r="C14" s="40">
        <f>SUM(C5:C12)</f>
        <v>45176</v>
      </c>
      <c r="E14" s="41"/>
      <c r="F14" s="42"/>
    </row>
    <row r="15" spans="2:12" x14ac:dyDescent="0.25">
      <c r="E15" s="11" t="s">
        <v>40</v>
      </c>
      <c r="F15" s="38">
        <v>750</v>
      </c>
    </row>
    <row r="16" spans="2:12" x14ac:dyDescent="0.25">
      <c r="E16" s="11" t="s">
        <v>41</v>
      </c>
      <c r="F16" s="18">
        <v>900</v>
      </c>
    </row>
    <row r="17" spans="2:10" x14ac:dyDescent="0.25">
      <c r="E17" s="43" t="s">
        <v>28</v>
      </c>
      <c r="F17" s="44">
        <f>(C21+C22)*21</f>
        <v>2152.5</v>
      </c>
    </row>
    <row r="18" spans="2:10" x14ac:dyDescent="0.25">
      <c r="B18" s="45" t="s">
        <v>22</v>
      </c>
      <c r="C18" s="36">
        <v>-13</v>
      </c>
      <c r="E18" s="34" t="s">
        <v>42</v>
      </c>
      <c r="F18" s="46">
        <v>11250</v>
      </c>
    </row>
    <row r="19" spans="2:10" x14ac:dyDescent="0.25">
      <c r="B19" s="45" t="s">
        <v>20</v>
      </c>
      <c r="C19" s="36">
        <v>3.49</v>
      </c>
      <c r="E19" s="34" t="s">
        <v>43</v>
      </c>
      <c r="F19" s="47">
        <v>9903</v>
      </c>
      <c r="I19" s="62" t="s">
        <v>44</v>
      </c>
      <c r="J19" s="63"/>
    </row>
    <row r="20" spans="2:10" x14ac:dyDescent="0.25">
      <c r="B20" s="45" t="s">
        <v>23</v>
      </c>
      <c r="C20" s="48">
        <v>22</v>
      </c>
      <c r="E20" s="34" t="s">
        <v>45</v>
      </c>
      <c r="F20" s="47">
        <v>11486</v>
      </c>
      <c r="I20" s="64">
        <f>C14-F28</f>
        <v>0</v>
      </c>
      <c r="J20" s="65"/>
    </row>
    <row r="21" spans="2:10" ht="15.75" customHeight="1" x14ac:dyDescent="0.25">
      <c r="B21" s="45" t="s">
        <v>26</v>
      </c>
      <c r="C21" s="36">
        <v>10.5</v>
      </c>
      <c r="E21" s="11" t="s">
        <v>46</v>
      </c>
      <c r="F21" s="36">
        <f>J4*K4+J5*K5+J6*K6+J7*K7+J8*K8</f>
        <v>496</v>
      </c>
    </row>
    <row r="22" spans="2:10" ht="15.75" customHeight="1" x14ac:dyDescent="0.25">
      <c r="B22" s="45" t="s">
        <v>47</v>
      </c>
      <c r="C22" s="49">
        <f>K4+K5+K6+K7+K8</f>
        <v>92</v>
      </c>
      <c r="E22" s="11" t="s">
        <v>48</v>
      </c>
      <c r="F22" s="36">
        <v>500</v>
      </c>
      <c r="I22" s="50" t="s">
        <v>49</v>
      </c>
      <c r="J22" s="51">
        <f>-I20/C22</f>
        <v>0</v>
      </c>
    </row>
    <row r="23" spans="2:10" ht="15.75" customHeight="1" x14ac:dyDescent="0.25">
      <c r="B23" s="52" t="s">
        <v>50</v>
      </c>
      <c r="C23" s="53">
        <v>15</v>
      </c>
      <c r="E23" s="11" t="s">
        <v>51</v>
      </c>
      <c r="F23" s="54">
        <v>805</v>
      </c>
    </row>
    <row r="24" spans="2:10" ht="15.75" customHeight="1" x14ac:dyDescent="0.25">
      <c r="B24" s="45" t="s">
        <v>52</v>
      </c>
      <c r="C24" s="48">
        <v>90</v>
      </c>
      <c r="E24" s="11" t="s">
        <v>53</v>
      </c>
      <c r="F24" s="55">
        <v>350</v>
      </c>
    </row>
    <row r="25" spans="2:10" ht="15.75" customHeight="1" x14ac:dyDescent="0.25">
      <c r="C25" s="56"/>
      <c r="E25" s="11" t="s">
        <v>54</v>
      </c>
      <c r="F25" s="38">
        <v>582.57000000000005</v>
      </c>
    </row>
    <row r="26" spans="2:10" ht="15.75" customHeight="1" x14ac:dyDescent="0.25">
      <c r="B26" s="45" t="s">
        <v>55</v>
      </c>
      <c r="C26" s="57">
        <f>C24-C21-C20-C19-C18</f>
        <v>67.009999999999991</v>
      </c>
    </row>
    <row r="27" spans="2:10" ht="15.75" customHeight="1" x14ac:dyDescent="0.25">
      <c r="E27" s="58" t="s">
        <v>56</v>
      </c>
      <c r="F27" s="59">
        <f>SUM(F5:F7)</f>
        <v>3850.93</v>
      </c>
    </row>
    <row r="28" spans="2:10" ht="15.75" customHeight="1" x14ac:dyDescent="0.25">
      <c r="E28" s="60" t="s">
        <v>4</v>
      </c>
      <c r="F28" s="61">
        <f>SUM(F8:F25)+F27</f>
        <v>45176</v>
      </c>
    </row>
    <row r="29" spans="2:10" ht="15.75" customHeight="1" x14ac:dyDescent="0.2"/>
    <row r="30" spans="2:10" ht="15.75" customHeight="1" x14ac:dyDescent="0.2"/>
    <row r="31" spans="2:10" ht="15.75" customHeight="1" x14ac:dyDescent="0.2"/>
    <row r="32" spans="2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I19:J19"/>
    <mergeCell ref="I20:J20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baseColWidth="10" defaultColWidth="12.625" defaultRowHeight="15" customHeight="1" x14ac:dyDescent="0.2"/>
  <cols>
    <col min="1" max="1" width="8" customWidth="1"/>
    <col min="2" max="2" width="16.75" customWidth="1"/>
    <col min="3" max="3" width="8.5" customWidth="1"/>
    <col min="4" max="4" width="9.5" customWidth="1"/>
    <col min="5" max="5" width="10.25" customWidth="1"/>
    <col min="6" max="26" width="8" customWidth="1"/>
  </cols>
  <sheetData>
    <row r="1" spans="1:26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3" spans="1:26" x14ac:dyDescent="0.25">
      <c r="B3" s="3" t="s">
        <v>1</v>
      </c>
      <c r="C3" s="3" t="s">
        <v>2</v>
      </c>
      <c r="D3" s="3" t="s">
        <v>3</v>
      </c>
      <c r="E3" s="3" t="s">
        <v>4</v>
      </c>
    </row>
    <row r="4" spans="1:26" x14ac:dyDescent="0.25">
      <c r="B4" s="3" t="s">
        <v>5</v>
      </c>
      <c r="C4" s="3">
        <v>12</v>
      </c>
      <c r="D4" s="4">
        <v>450</v>
      </c>
      <c r="E4" s="4">
        <f t="shared" ref="E4:E7" si="0">C4*D4</f>
        <v>5400</v>
      </c>
      <c r="G4" s="5" t="s">
        <v>6</v>
      </c>
    </row>
    <row r="5" spans="1:26" x14ac:dyDescent="0.25">
      <c r="B5" s="3" t="s">
        <v>7</v>
      </c>
      <c r="C5" s="3">
        <v>1</v>
      </c>
      <c r="D5" s="4">
        <v>1500</v>
      </c>
      <c r="E5" s="4">
        <f t="shared" si="0"/>
        <v>1500</v>
      </c>
    </row>
    <row r="6" spans="1:26" x14ac:dyDescent="0.25">
      <c r="B6" s="3" t="s">
        <v>8</v>
      </c>
      <c r="C6" s="3">
        <v>1</v>
      </c>
      <c r="D6" s="4">
        <v>200</v>
      </c>
      <c r="E6" s="4">
        <f t="shared" si="0"/>
        <v>200</v>
      </c>
    </row>
    <row r="7" spans="1:26" x14ac:dyDescent="0.25">
      <c r="B7" s="3" t="s">
        <v>9</v>
      </c>
      <c r="C7" s="3">
        <v>1</v>
      </c>
      <c r="D7" s="4">
        <v>750</v>
      </c>
      <c r="E7" s="4">
        <f t="shared" si="0"/>
        <v>750</v>
      </c>
    </row>
    <row r="8" spans="1:26" x14ac:dyDescent="0.25">
      <c r="B8" s="3" t="s">
        <v>10</v>
      </c>
      <c r="C8" s="6">
        <v>0.21</v>
      </c>
      <c r="D8" s="4"/>
      <c r="E8" s="4">
        <f>SUM(E4:E7)*'Local annual'!$C8</f>
        <v>1648.5</v>
      </c>
    </row>
    <row r="10" spans="1:26" x14ac:dyDescent="0.25">
      <c r="D10" s="7" t="s">
        <v>4</v>
      </c>
      <c r="E10" s="8">
        <f>SUM(E4:E8)</f>
        <v>9498.5</v>
      </c>
    </row>
    <row r="12" spans="1:26" x14ac:dyDescent="0.25">
      <c r="A12" s="1" t="s">
        <v>11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5" spans="1:26" x14ac:dyDescent="0.25">
      <c r="B15" s="3" t="s">
        <v>1</v>
      </c>
      <c r="C15" s="3" t="s">
        <v>2</v>
      </c>
      <c r="D15" s="3" t="s">
        <v>3</v>
      </c>
      <c r="E15" s="3" t="s">
        <v>4</v>
      </c>
    </row>
    <row r="16" spans="1:26" x14ac:dyDescent="0.25">
      <c r="B16" s="3" t="s">
        <v>12</v>
      </c>
      <c r="C16" s="3">
        <v>12</v>
      </c>
      <c r="D16" s="4">
        <v>450</v>
      </c>
      <c r="E16" s="4">
        <f t="shared" ref="E16:E18" si="1">C16*D16</f>
        <v>5400</v>
      </c>
    </row>
    <row r="17" spans="1:26" x14ac:dyDescent="0.25">
      <c r="B17" s="3" t="s">
        <v>8</v>
      </c>
      <c r="C17" s="3">
        <v>1</v>
      </c>
      <c r="D17" s="4">
        <v>50</v>
      </c>
      <c r="E17" s="4">
        <f t="shared" si="1"/>
        <v>50</v>
      </c>
    </row>
    <row r="18" spans="1:26" x14ac:dyDescent="0.25">
      <c r="B18" s="3" t="s">
        <v>9</v>
      </c>
      <c r="C18" s="3">
        <v>1</v>
      </c>
      <c r="D18" s="4">
        <v>750</v>
      </c>
      <c r="E18" s="4">
        <f t="shared" si="1"/>
        <v>750</v>
      </c>
    </row>
    <row r="19" spans="1:26" x14ac:dyDescent="0.25">
      <c r="B19" s="3" t="s">
        <v>10</v>
      </c>
      <c r="C19" s="6">
        <v>0.21</v>
      </c>
      <c r="D19" s="4"/>
      <c r="E19" s="4">
        <f>SUM(E16:E18)*'Local annual'!$C19</f>
        <v>1302</v>
      </c>
    </row>
    <row r="21" spans="1:26" ht="15.75" customHeight="1" x14ac:dyDescent="0.25">
      <c r="D21" s="7" t="s">
        <v>4</v>
      </c>
      <c r="E21" s="8">
        <f>SUM(E15:E19)</f>
        <v>7502</v>
      </c>
    </row>
    <row r="22" spans="1:26" ht="15.75" customHeight="1" x14ac:dyDescent="0.2"/>
    <row r="23" spans="1:26" ht="15.75" customHeight="1" x14ac:dyDescent="0.2"/>
    <row r="24" spans="1:26" ht="15.75" customHeight="1" x14ac:dyDescent="0.25">
      <c r="A24" s="1" t="s">
        <v>13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/>
    <row r="26" spans="1:26" ht="15.75" customHeight="1" x14ac:dyDescent="0.2"/>
    <row r="27" spans="1:26" ht="15.75" customHeight="1" x14ac:dyDescent="0.25">
      <c r="B27" s="3" t="s">
        <v>1</v>
      </c>
      <c r="C27" s="3" t="s">
        <v>2</v>
      </c>
      <c r="D27" s="3" t="s">
        <v>3</v>
      </c>
      <c r="E27" s="3" t="s">
        <v>4</v>
      </c>
    </row>
    <row r="28" spans="1:26" ht="15.75" customHeight="1" x14ac:dyDescent="0.25">
      <c r="B28" s="3" t="s">
        <v>12</v>
      </c>
      <c r="C28" s="3">
        <v>12</v>
      </c>
      <c r="D28" s="4">
        <v>450</v>
      </c>
      <c r="E28" s="4">
        <f t="shared" ref="E28:E30" si="2">C28*D28</f>
        <v>5400</v>
      </c>
    </row>
    <row r="29" spans="1:26" ht="15.75" customHeight="1" x14ac:dyDescent="0.25">
      <c r="B29" s="3" t="s">
        <v>8</v>
      </c>
      <c r="C29" s="3">
        <v>1</v>
      </c>
      <c r="D29" s="4">
        <v>50</v>
      </c>
      <c r="E29" s="4">
        <f t="shared" si="2"/>
        <v>50</v>
      </c>
    </row>
    <row r="30" spans="1:26" ht="15.75" customHeight="1" x14ac:dyDescent="0.25">
      <c r="B30" s="3" t="s">
        <v>9</v>
      </c>
      <c r="C30" s="3">
        <v>1</v>
      </c>
      <c r="D30" s="4">
        <v>750</v>
      </c>
      <c r="E30" s="4">
        <f t="shared" si="2"/>
        <v>750</v>
      </c>
    </row>
    <row r="31" spans="1:26" ht="15.75" customHeight="1" x14ac:dyDescent="0.25">
      <c r="B31" s="3" t="s">
        <v>10</v>
      </c>
      <c r="C31" s="6">
        <v>0.21</v>
      </c>
      <c r="D31" s="4"/>
      <c r="E31" s="4">
        <f>SUM(E28:E30)*'Local annual'!$C31</f>
        <v>1302</v>
      </c>
    </row>
    <row r="32" spans="1:26" ht="15.75" customHeight="1" x14ac:dyDescent="0.2"/>
    <row r="33" spans="4:5" ht="15.75" customHeight="1" x14ac:dyDescent="0.25">
      <c r="D33" s="7" t="s">
        <v>4</v>
      </c>
      <c r="E33" s="8">
        <f>SUM(E27:E31)</f>
        <v>7502</v>
      </c>
    </row>
    <row r="34" spans="4:5" ht="15.75" customHeight="1" x14ac:dyDescent="0.2"/>
    <row r="35" spans="4:5" ht="15.75" customHeight="1" x14ac:dyDescent="0.2"/>
    <row r="36" spans="4:5" ht="15.75" customHeight="1" x14ac:dyDescent="0.2"/>
    <row r="37" spans="4:5" ht="15.75" customHeight="1" x14ac:dyDescent="0.2"/>
    <row r="38" spans="4:5" ht="15.75" customHeight="1" x14ac:dyDescent="0.2"/>
    <row r="39" spans="4:5" ht="15.75" customHeight="1" x14ac:dyDescent="0.2"/>
    <row r="40" spans="4:5" ht="15.75" customHeight="1" x14ac:dyDescent="0.2"/>
    <row r="41" spans="4:5" ht="15.75" customHeight="1" x14ac:dyDescent="0.2"/>
    <row r="42" spans="4:5" ht="15.75" customHeight="1" x14ac:dyDescent="0.2"/>
    <row r="43" spans="4:5" ht="15.75" customHeight="1" x14ac:dyDescent="0.2"/>
    <row r="44" spans="4:5" ht="15.75" customHeight="1" x14ac:dyDescent="0.2"/>
    <row r="45" spans="4:5" ht="15.75" customHeight="1" x14ac:dyDescent="0.2"/>
    <row r="46" spans="4:5" ht="15.75" customHeight="1" x14ac:dyDescent="0.2"/>
    <row r="47" spans="4:5" ht="15.75" customHeight="1" x14ac:dyDescent="0.2"/>
    <row r="48" spans="4:5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Pressupost annual</vt:lpstr>
      <vt:lpstr>Local 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Camps</dc:creator>
  <cp:lastModifiedBy>Adri Otero</cp:lastModifiedBy>
  <dcterms:created xsi:type="dcterms:W3CDTF">2018-09-26T15:54:36Z</dcterms:created>
  <dcterms:modified xsi:type="dcterms:W3CDTF">2020-03-09T15:21:57Z</dcterms:modified>
</cp:coreProperties>
</file>