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Pressupost annual" sheetId="1" r:id="rId1"/>
    <sheet name="Local annual" sheetId="2" r:id="rId2"/>
  </sheets>
  <calcPr calcId="145621"/>
</workbook>
</file>

<file path=xl/calcChain.xml><?xml version="1.0" encoding="utf-8"?>
<calcChain xmlns="http://schemas.openxmlformats.org/spreadsheetml/2006/main">
  <c r="L9" i="1" l="1"/>
  <c r="L5" i="1"/>
  <c r="L6" i="1"/>
  <c r="L7" i="1"/>
  <c r="L8" i="1"/>
  <c r="L4" i="1"/>
  <c r="C6" i="1" l="1"/>
  <c r="C26" i="1"/>
  <c r="F20" i="1" l="1"/>
  <c r="F19" i="1"/>
  <c r="F18" i="1"/>
  <c r="C9" i="1"/>
  <c r="F17" i="1"/>
  <c r="C8" i="1"/>
  <c r="F21" i="1"/>
  <c r="K9" i="1"/>
  <c r="E16" i="2" l="1"/>
  <c r="E17" i="2"/>
  <c r="E18" i="2"/>
  <c r="E19" i="2"/>
  <c r="E8" i="2"/>
  <c r="E10" i="2" s="1"/>
  <c r="E28" i="2"/>
  <c r="E31" i="2" s="1"/>
  <c r="E29" i="2"/>
  <c r="E30" i="2"/>
  <c r="E5" i="2"/>
  <c r="E6" i="2"/>
  <c r="E7" i="2"/>
  <c r="E4" i="2"/>
  <c r="C12" i="1" l="1"/>
  <c r="C11" i="1"/>
  <c r="C10" i="1"/>
  <c r="F7" i="1"/>
  <c r="C7" i="1"/>
  <c r="F6" i="1"/>
  <c r="F5" i="1"/>
  <c r="E21" i="2" l="1"/>
  <c r="F27" i="1"/>
  <c r="F28" i="1"/>
  <c r="C14" i="1"/>
  <c r="I20" i="1" l="1"/>
  <c r="J22" i="1" s="1"/>
  <c r="E33" i="2"/>
</calcChain>
</file>

<file path=xl/sharedStrings.xml><?xml version="1.0" encoding="utf-8"?>
<sst xmlns="http://schemas.openxmlformats.org/spreadsheetml/2006/main" count="88" uniqueCount="58">
  <si>
    <t>Ingressos</t>
  </si>
  <si>
    <t>Despeses</t>
  </si>
  <si>
    <t>Subvenció Generalitat</t>
  </si>
  <si>
    <t>Assegurança</t>
  </si>
  <si>
    <t>Concepte</t>
  </si>
  <si>
    <t>Quantitat</t>
  </si>
  <si>
    <t>OSG</t>
  </si>
  <si>
    <t>Subvenció Ajuntament</t>
  </si>
  <si>
    <t>Demarcació</t>
  </si>
  <si>
    <t>Infants</t>
  </si>
  <si>
    <t>Quotes</t>
  </si>
  <si>
    <t>Caps</t>
  </si>
  <si>
    <t>Quotes Hivern</t>
  </si>
  <si>
    <t>Quota</t>
  </si>
  <si>
    <t>Quotes SS</t>
  </si>
  <si>
    <t>Quotes Estiu</t>
  </si>
  <si>
    <t>Cagatió</t>
  </si>
  <si>
    <t>Quota neta</t>
  </si>
  <si>
    <t>Altraveu</t>
  </si>
  <si>
    <t>Carnestoltes</t>
  </si>
  <si>
    <t>Total</t>
  </si>
  <si>
    <t>Fi de curs</t>
  </si>
  <si>
    <t>Neteja</t>
  </si>
  <si>
    <t>Material</t>
  </si>
  <si>
    <t>Llobatons</t>
  </si>
  <si>
    <t>Llops</t>
  </si>
  <si>
    <t>Formació</t>
  </si>
  <si>
    <t>Ràngers</t>
  </si>
  <si>
    <t>Campaments Hivern</t>
  </si>
  <si>
    <t>Balanç</t>
  </si>
  <si>
    <t>Pioners</t>
  </si>
  <si>
    <t>Campaments SS</t>
  </si>
  <si>
    <t>Truc</t>
  </si>
  <si>
    <t>Campaments Estiu</t>
  </si>
  <si>
    <t>Transferència Unitats</t>
  </si>
  <si>
    <t>Ajudes infants</t>
  </si>
  <si>
    <t>Kilometratge</t>
  </si>
  <si>
    <t>Total a pagar a Demarcació</t>
  </si>
  <si>
    <t>Imprevists</t>
  </si>
  <si>
    <t>Apujar quota</t>
  </si>
  <si>
    <t>Vidrera</t>
  </si>
  <si>
    <t>Acondicionament</t>
  </si>
  <si>
    <t>Subministraments</t>
  </si>
  <si>
    <t>Pagaments mensuals</t>
  </si>
  <si>
    <t>Nombre</t>
  </si>
  <si>
    <t>Any 1</t>
  </si>
  <si>
    <t>Any 2</t>
  </si>
  <si>
    <t>Pagaments mensuals*</t>
  </si>
  <si>
    <t>Any 3</t>
  </si>
  <si>
    <t>IVA</t>
  </si>
  <si>
    <t>* Tenir en compte fiança de 3 mesos (2 al propietari i 1 a Periáñez)= 1350€+IVA</t>
  </si>
  <si>
    <t>Comunicació</t>
  </si>
  <si>
    <t>Campisme i eines</t>
  </si>
  <si>
    <t>Passos</t>
  </si>
  <si>
    <t>Camises</t>
  </si>
  <si>
    <t>Lloguer/local</t>
  </si>
  <si>
    <t>n Nens</t>
  </si>
  <si>
    <t>Inversió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</si>
</sst>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1" xfId="1" applyFont="1" applyBorder="1"/>
    <xf numFmtId="0" fontId="0" fillId="0" borderId="3" xfId="0" applyBorder="1"/>
    <xf numFmtId="0" fontId="0" fillId="0" borderId="5" xfId="0" applyBorder="1"/>
    <xf numFmtId="2" fontId="0" fillId="0" borderId="1" xfId="1" applyNumberFormat="1" applyFont="1" applyBorder="1"/>
    <xf numFmtId="0" fontId="0" fillId="0" borderId="7" xfId="0" applyBorder="1"/>
    <xf numFmtId="0" fontId="2" fillId="0" borderId="9" xfId="0" applyFont="1" applyFill="1" applyBorder="1"/>
    <xf numFmtId="2" fontId="0" fillId="0" borderId="9" xfId="0" applyNumberFormat="1" applyFill="1" applyBorder="1"/>
    <xf numFmtId="0" fontId="2" fillId="0" borderId="1" xfId="0" applyFont="1" applyFill="1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0" borderId="0" xfId="0" applyNumberFormat="1"/>
    <xf numFmtId="164" fontId="2" fillId="0" borderId="1" xfId="0" applyNumberFormat="1" applyFont="1" applyBorder="1"/>
    <xf numFmtId="0" fontId="2" fillId="0" borderId="11" xfId="0" applyFont="1" applyBorder="1"/>
    <xf numFmtId="44" fontId="2" fillId="4" borderId="12" xfId="1" applyFont="1" applyFill="1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0" borderId="3" xfId="0" applyFont="1" applyBorder="1"/>
    <xf numFmtId="44" fontId="2" fillId="5" borderId="4" xfId="1" applyFont="1" applyFill="1" applyBorder="1"/>
    <xf numFmtId="0" fontId="2" fillId="0" borderId="7" xfId="0" applyFont="1" applyBorder="1"/>
    <xf numFmtId="44" fontId="2" fillId="6" borderId="8" xfId="0" applyNumberFormat="1" applyFont="1" applyFill="1" applyBorder="1"/>
    <xf numFmtId="0" fontId="2" fillId="0" borderId="15" xfId="0" applyFont="1" applyBorder="1"/>
    <xf numFmtId="0" fontId="0" fillId="7" borderId="0" xfId="0" applyFill="1"/>
    <xf numFmtId="0" fontId="3" fillId="7" borderId="0" xfId="0" applyFont="1" applyFill="1"/>
    <xf numFmtId="44" fontId="0" fillId="0" borderId="0" xfId="1" applyFont="1"/>
    <xf numFmtId="44" fontId="0" fillId="0" borderId="16" xfId="1" applyFont="1" applyBorder="1"/>
    <xf numFmtId="9" fontId="0" fillId="0" borderId="0" xfId="2" applyFont="1"/>
    <xf numFmtId="0" fontId="2" fillId="8" borderId="15" xfId="0" applyFont="1" applyFill="1" applyBorder="1"/>
    <xf numFmtId="44" fontId="2" fillId="8" borderId="16" xfId="1" applyFont="1" applyFill="1" applyBorder="1"/>
    <xf numFmtId="44" fontId="0" fillId="0" borderId="17" xfId="1" applyFont="1" applyBorder="1"/>
    <xf numFmtId="44" fontId="0" fillId="0" borderId="18" xfId="1" applyFont="1" applyBorder="1"/>
    <xf numFmtId="44" fontId="0" fillId="0" borderId="19" xfId="1" applyFont="1" applyBorder="1"/>
    <xf numFmtId="164" fontId="0" fillId="0" borderId="2" xfId="0" applyNumberFormat="1" applyBorder="1"/>
    <xf numFmtId="0" fontId="0" fillId="9" borderId="9" xfId="0" applyFill="1" applyBorder="1"/>
    <xf numFmtId="164" fontId="0" fillId="9" borderId="1" xfId="0" applyNumberFormat="1" applyFill="1" applyBorder="1"/>
    <xf numFmtId="0" fontId="0" fillId="9" borderId="1" xfId="0" applyFill="1" applyBorder="1"/>
    <xf numFmtId="44" fontId="0" fillId="9" borderId="1" xfId="1" applyFont="1" applyFill="1" applyBorder="1"/>
    <xf numFmtId="164" fontId="0" fillId="9" borderId="1" xfId="1" applyNumberFormat="1" applyFont="1" applyFill="1" applyBorder="1"/>
    <xf numFmtId="0" fontId="0" fillId="9" borderId="3" xfId="0" applyFill="1" applyBorder="1"/>
    <xf numFmtId="44" fontId="0" fillId="9" borderId="4" xfId="1" applyFont="1" applyFill="1" applyBorder="1"/>
    <xf numFmtId="0" fontId="0" fillId="9" borderId="5" xfId="0" applyFill="1" applyBorder="1"/>
    <xf numFmtId="44" fontId="0" fillId="9" borderId="6" xfId="1" applyFont="1" applyFill="1" applyBorder="1"/>
    <xf numFmtId="0" fontId="0" fillId="9" borderId="7" xfId="0" applyFill="1" applyBorder="1"/>
    <xf numFmtId="44" fontId="0" fillId="9" borderId="8" xfId="1" applyFont="1" applyFill="1" applyBorder="1"/>
    <xf numFmtId="0" fontId="0" fillId="9" borderId="10" xfId="0" applyFill="1" applyBorder="1"/>
    <xf numFmtId="44" fontId="0" fillId="9" borderId="10" xfId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0" fillId="0" borderId="0" xfId="0" applyNumberFormat="1"/>
  </cellXfs>
  <cellStyles count="3">
    <cellStyle name="Moneda" xfId="1" builtinId="4"/>
    <cellStyle name="Normal" xfId="0" builtinId="0"/>
    <cellStyle name="Percentatge" xfId="2" builtinId="5"/>
  </cellStyles>
  <dxfs count="2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Quota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'Pressupost annual'!$B$18:$B$21</c:f>
              <c:strCache>
                <c:ptCount val="4"/>
                <c:pt idx="0">
                  <c:v>Subvenció Generalitat</c:v>
                </c:pt>
                <c:pt idx="1">
                  <c:v>Assegurança</c:v>
                </c:pt>
                <c:pt idx="2">
                  <c:v>OSG</c:v>
                </c:pt>
                <c:pt idx="3">
                  <c:v>Demarcació</c:v>
                </c:pt>
              </c:strCache>
            </c:strRef>
          </c:cat>
          <c:val>
            <c:numRef>
              <c:f>'Pressupost annual'!$C$18:$C$21</c:f>
              <c:numCache>
                <c:formatCode>_-* #,##0.00\ [$€-403]_-;\-* #,##0.00\ [$€-403]_-;_-* "-"??\ [$€-403]_-;_-@_-</c:formatCode>
                <c:ptCount val="4"/>
                <c:pt idx="0">
                  <c:v>-13</c:v>
                </c:pt>
                <c:pt idx="1">
                  <c:v>3.49</c:v>
                </c:pt>
                <c:pt idx="2">
                  <c:v>21</c:v>
                </c:pt>
                <c:pt idx="3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Ingressos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'Pressupost annual'!$B$5:$B$12</c:f>
              <c:strCache>
                <c:ptCount val="8"/>
                <c:pt idx="0">
                  <c:v>Subvenció Ajuntament</c:v>
                </c:pt>
                <c:pt idx="1">
                  <c:v>Subvenció Generalitat</c:v>
                </c:pt>
                <c:pt idx="2">
                  <c:v>Quotes</c:v>
                </c:pt>
                <c:pt idx="3">
                  <c:v>Passos</c:v>
                </c:pt>
                <c:pt idx="4">
                  <c:v>Quotes Hivern</c:v>
                </c:pt>
                <c:pt idx="5">
                  <c:v>Quotes SS</c:v>
                </c:pt>
                <c:pt idx="6">
                  <c:v>Quotes Estiu</c:v>
                </c:pt>
                <c:pt idx="7">
                  <c:v>Altraveu</c:v>
                </c:pt>
              </c:strCache>
            </c:strRef>
          </c:cat>
          <c:val>
            <c:numRef>
              <c:f>'Pressupost annual'!$C$5:$C$12</c:f>
              <c:numCache>
                <c:formatCode>_("€"* #,##0.00_);_("€"* \(#,##0.00\);_("€"* "-"??_);_(@_)</c:formatCode>
                <c:ptCount val="8"/>
                <c:pt idx="0">
                  <c:v>3100</c:v>
                </c:pt>
                <c:pt idx="1">
                  <c:v>1170</c:v>
                </c:pt>
                <c:pt idx="2">
                  <c:v>7200</c:v>
                </c:pt>
                <c:pt idx="3">
                  <c:v>1800</c:v>
                </c:pt>
                <c:pt idx="4">
                  <c:v>9000</c:v>
                </c:pt>
                <c:pt idx="5" formatCode="_-* #,##0.00\ [$€-403]_-;\-* #,##0.00\ [$€-403]_-;_-* &quot;-&quot;??\ [$€-403]_-;_-@_-">
                  <c:v>7200</c:v>
                </c:pt>
                <c:pt idx="6" formatCode="_-* #,##0.00\ [$€-403]_-;\-* #,##0.00\ [$€-403]_-;_-* &quot;-&quot;??\ [$€-403]_-;_-@_-">
                  <c:v>10800</c:v>
                </c:pt>
                <c:pt idx="7" formatCode="_-* #,##0.00\ [$€-403]_-;\-* #,##0.00\ [$€-403]_-;_-* &quot;-&quot;??\ [$€-403]_-;_-@_-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Despeses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'Pressupost annual'!$E$5:$E$25</c:f>
              <c:strCache>
                <c:ptCount val="21"/>
                <c:pt idx="0">
                  <c:v>Assegurança</c:v>
                </c:pt>
                <c:pt idx="1">
                  <c:v>OSG</c:v>
                </c:pt>
                <c:pt idx="2">
                  <c:v>Demarcació</c:v>
                </c:pt>
                <c:pt idx="3">
                  <c:v>Camises</c:v>
                </c:pt>
                <c:pt idx="4">
                  <c:v>Comunicació</c:v>
                </c:pt>
                <c:pt idx="5">
                  <c:v>Cagatió</c:v>
                </c:pt>
                <c:pt idx="6">
                  <c:v>Carnestoltes</c:v>
                </c:pt>
                <c:pt idx="7">
                  <c:v>Campisme i eines</c:v>
                </c:pt>
                <c:pt idx="8">
                  <c:v>Fi de curs</c:v>
                </c:pt>
                <c:pt idx="9">
                  <c:v>Neteja</c:v>
                </c:pt>
                <c:pt idx="10">
                  <c:v>Material</c:v>
                </c:pt>
                <c:pt idx="11">
                  <c:v>Formació</c:v>
                </c:pt>
                <c:pt idx="12">
                  <c:v>Passos</c:v>
                </c:pt>
                <c:pt idx="13">
                  <c:v>Campaments Hivern</c:v>
                </c:pt>
                <c:pt idx="14">
                  <c:v>Campaments SS</c:v>
                </c:pt>
                <c:pt idx="15">
                  <c:v>Campaments Estiu</c:v>
                </c:pt>
                <c:pt idx="16">
                  <c:v>Transferència Unitats</c:v>
                </c:pt>
                <c:pt idx="17">
                  <c:v>Ajudes infants</c:v>
                </c:pt>
                <c:pt idx="18">
                  <c:v>Imprevists</c:v>
                </c:pt>
                <c:pt idx="19">
                  <c:v>Kilometratge</c:v>
                </c:pt>
                <c:pt idx="20">
                  <c:v>Lloguer/local</c:v>
                </c:pt>
              </c:strCache>
            </c:strRef>
          </c:cat>
          <c:val>
            <c:numRef>
              <c:f>'Pressupost annual'!$F$5:$F$25</c:f>
              <c:numCache>
                <c:formatCode>_("€"* #,##0.00_);_("€"* \(#,##0.00\);_("€"* "-"??_);_(@_)</c:formatCode>
                <c:ptCount val="21"/>
                <c:pt idx="0">
                  <c:v>366.45000000000005</c:v>
                </c:pt>
                <c:pt idx="1">
                  <c:v>2205</c:v>
                </c:pt>
                <c:pt idx="2">
                  <c:v>1102.5</c:v>
                </c:pt>
                <c:pt idx="3">
                  <c:v>800</c:v>
                </c:pt>
                <c:pt idx="4">
                  <c:v>230</c:v>
                </c:pt>
                <c:pt idx="5">
                  <c:v>400</c:v>
                </c:pt>
                <c:pt idx="6">
                  <c:v>400</c:v>
                </c:pt>
                <c:pt idx="7">
                  <c:v>800</c:v>
                </c:pt>
                <c:pt idx="8">
                  <c:v>50</c:v>
                </c:pt>
                <c:pt idx="9">
                  <c:v>100</c:v>
                </c:pt>
                <c:pt idx="10">
                  <c:v>500</c:v>
                </c:pt>
                <c:pt idx="11">
                  <c:v>1300</c:v>
                </c:pt>
                <c:pt idx="12" formatCode="_-* #,##0.00\ [$€-403]_-;\-* #,##0.00\ [$€-403]_-;_-* &quot;-&quot;??\ [$€-403]_-;_-@_-">
                  <c:v>2010</c:v>
                </c:pt>
                <c:pt idx="13">
                  <c:v>9975</c:v>
                </c:pt>
                <c:pt idx="14" formatCode="_-* #,##0.00\ [$€-403]_-;\-* #,##0.00\ [$€-403]_-;_-* &quot;-&quot;??\ [$€-403]_-;_-@_-">
                  <c:v>7875</c:v>
                </c:pt>
                <c:pt idx="15" formatCode="_-* #,##0.00\ [$€-403]_-;\-* #,##0.00\ [$€-403]_-;_-* &quot;-&quot;??\ [$€-403]_-;_-@_-">
                  <c:v>11550</c:v>
                </c:pt>
                <c:pt idx="16" formatCode="_-* #,##0.00\ [$€-403]_-;\-* #,##0.00\ [$€-403]_-;_-* &quot;-&quot;??\ [$€-403]_-;_-@_-">
                  <c:v>354</c:v>
                </c:pt>
                <c:pt idx="17" formatCode="_-* #,##0.00\ [$€-403]_-;\-* #,##0.00\ [$€-403]_-;_-* &quot;-&quot;??\ [$€-403]_-;_-@_-">
                  <c:v>400</c:v>
                </c:pt>
                <c:pt idx="18" formatCode="_-* #,##0.00\ [$€-403]_-;\-* #,##0.00\ [$€-403]_-;_-* &quot;-&quot;??\ [$€-403]_-;_-@_-">
                  <c:v>500</c:v>
                </c:pt>
                <c:pt idx="19" formatCode="_-* #,##0.00\ [$€-403]_-;\-* #,##0.00\ [$€-403]_-;_-* &quot;-&quot;??\ [$€-403]_-;_-@_-">
                  <c:v>100</c:v>
                </c:pt>
                <c:pt idx="20">
                  <c:v>552.04999999999995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396240</xdr:colOff>
      <xdr:row>10</xdr:row>
      <xdr:rowOff>26670</xdr:rowOff>
    </xdr:from>
    <xdr:to>
      <xdr:col>18</xdr:col>
      <xdr:colOff>297180</xdr:colOff>
      <xdr:row>25</xdr:row>
      <xdr:rowOff>152400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510540</xdr:colOff>
      <xdr:row>10</xdr:row>
      <xdr:rowOff>64770</xdr:rowOff>
    </xdr:from>
    <xdr:to>
      <xdr:col>26</xdr:col>
      <xdr:colOff>205740</xdr:colOff>
      <xdr:row>25</xdr:row>
      <xdr:rowOff>19050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</xdr:colOff>
      <xdr:row>27</xdr:row>
      <xdr:rowOff>49530</xdr:rowOff>
    </xdr:from>
    <xdr:to>
      <xdr:col>24</xdr:col>
      <xdr:colOff>182880</xdr:colOff>
      <xdr:row>63</xdr:row>
      <xdr:rowOff>68580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ula1" displayName="Taula1" ref="B3:E8" totalsRowShown="0">
  <autoFilter ref="B3:E8"/>
  <tableColumns count="4">
    <tableColumn id="1" name="Despeses"/>
    <tableColumn id="2" name="Nombre"/>
    <tableColumn id="3" name="Quantitat" dataCellStyle="Moneda"/>
    <tableColumn id="4" name="Total" dataCellStyle="Moneda">
      <calculatedColumnFormula>C4*D4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ula13" displayName="Taula13" ref="B15:E19" totalsRowShown="0">
  <autoFilter ref="B15:E19"/>
  <tableColumns count="4">
    <tableColumn id="1" name="Despeses"/>
    <tableColumn id="2" name="Nombre"/>
    <tableColumn id="3" name="Quantitat" dataCellStyle="Moneda"/>
    <tableColumn id="4" name="Total" dataDxfId="1" dataCellStyle="Moneda">
      <calculatedColumnFormula>C16*D16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ula134" displayName="Taula134" ref="B27:E31" totalsRowShown="0">
  <autoFilter ref="B27:E31"/>
  <tableColumns count="4">
    <tableColumn id="1" name="Despeses"/>
    <tableColumn id="2" name="Nombre"/>
    <tableColumn id="3" name="Quantitat" dataCellStyle="Moneda"/>
    <tableColumn id="4" name="Total" dataDxfId="0" dataCellStyle="Moneda">
      <calculatedColumnFormula>C28*D28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Normal="100" workbookViewId="0">
      <selection activeCell="L10" sqref="L10"/>
    </sheetView>
  </sheetViews>
  <sheetFormatPr defaultRowHeight="14.4" x14ac:dyDescent="0.3"/>
  <cols>
    <col min="2" max="2" width="21.5546875" bestFit="1" customWidth="1"/>
    <col min="3" max="3" width="14.5546875" bestFit="1" customWidth="1"/>
    <col min="5" max="5" width="24.6640625" bestFit="1" customWidth="1"/>
    <col min="6" max="6" width="12.88671875" bestFit="1" customWidth="1"/>
    <col min="9" max="9" width="20.88671875" bestFit="1" customWidth="1"/>
    <col min="10" max="10" width="9.44140625" bestFit="1" customWidth="1"/>
    <col min="12" max="12" width="9.21875" bestFit="1" customWidth="1"/>
  </cols>
  <sheetData>
    <row r="2" spans="2:12" x14ac:dyDescent="0.3">
      <c r="B2" s="1" t="s">
        <v>0</v>
      </c>
      <c r="E2" s="2" t="s">
        <v>1</v>
      </c>
    </row>
    <row r="3" spans="2:12" ht="15" thickBot="1" x14ac:dyDescent="0.35">
      <c r="B3" s="5"/>
      <c r="E3" s="5"/>
      <c r="J3" t="s">
        <v>57</v>
      </c>
      <c r="K3" t="s">
        <v>56</v>
      </c>
      <c r="L3" t="s">
        <v>20</v>
      </c>
    </row>
    <row r="4" spans="2:12" ht="15" thickBot="1" x14ac:dyDescent="0.35">
      <c r="B4" s="6" t="s">
        <v>4</v>
      </c>
      <c r="C4" s="6" t="s">
        <v>5</v>
      </c>
      <c r="E4" s="7" t="s">
        <v>4</v>
      </c>
      <c r="F4" s="7" t="s">
        <v>5</v>
      </c>
      <c r="I4" s="9" t="s">
        <v>24</v>
      </c>
      <c r="J4" s="37">
        <v>8</v>
      </c>
      <c r="K4" s="22">
        <v>11</v>
      </c>
      <c r="L4" s="58">
        <f>J4*K4</f>
        <v>88</v>
      </c>
    </row>
    <row r="5" spans="2:12" x14ac:dyDescent="0.3">
      <c r="B5" s="5" t="s">
        <v>7</v>
      </c>
      <c r="C5" s="8">
        <v>3100</v>
      </c>
      <c r="E5" s="46" t="s">
        <v>3</v>
      </c>
      <c r="F5" s="47">
        <f>C19*(C22+C23)</f>
        <v>366.45000000000005</v>
      </c>
      <c r="I5" s="10" t="s">
        <v>25</v>
      </c>
      <c r="J5" s="38">
        <v>6</v>
      </c>
      <c r="K5" s="23">
        <v>16</v>
      </c>
      <c r="L5" s="58">
        <f t="shared" ref="L5:L8" si="0">J5*K5</f>
        <v>96</v>
      </c>
    </row>
    <row r="6" spans="2:12" x14ac:dyDescent="0.3">
      <c r="B6" s="5" t="s">
        <v>2</v>
      </c>
      <c r="C6" s="8">
        <f>-C18*C22</f>
        <v>1170</v>
      </c>
      <c r="E6" s="48" t="s">
        <v>6</v>
      </c>
      <c r="F6" s="49">
        <f>C20*(C22+C23)</f>
        <v>2205</v>
      </c>
      <c r="I6" s="10" t="s">
        <v>27</v>
      </c>
      <c r="J6" s="38">
        <v>4</v>
      </c>
      <c r="K6" s="23">
        <v>24</v>
      </c>
      <c r="L6" s="58">
        <f t="shared" si="0"/>
        <v>96</v>
      </c>
    </row>
    <row r="7" spans="2:12" ht="15" thickBot="1" x14ac:dyDescent="0.35">
      <c r="B7" s="5" t="s">
        <v>10</v>
      </c>
      <c r="C7" s="8">
        <f>C24*C22</f>
        <v>7200</v>
      </c>
      <c r="E7" s="50" t="s">
        <v>8</v>
      </c>
      <c r="F7" s="51">
        <f>(C22+C23)*C21</f>
        <v>1102.5</v>
      </c>
      <c r="I7" s="10" t="s">
        <v>30</v>
      </c>
      <c r="J7" s="38">
        <v>3</v>
      </c>
      <c r="K7" s="23">
        <v>20</v>
      </c>
      <c r="L7" s="58">
        <f t="shared" si="0"/>
        <v>60</v>
      </c>
    </row>
    <row r="8" spans="2:12" ht="15" thickBot="1" x14ac:dyDescent="0.35">
      <c r="B8" s="5" t="s">
        <v>53</v>
      </c>
      <c r="C8" s="8">
        <f>20*C22</f>
        <v>1800</v>
      </c>
      <c r="E8" s="52" t="s">
        <v>54</v>
      </c>
      <c r="F8" s="53">
        <v>800</v>
      </c>
      <c r="I8" s="12" t="s">
        <v>32</v>
      </c>
      <c r="J8" s="39">
        <v>1</v>
      </c>
      <c r="K8" s="24">
        <v>14</v>
      </c>
      <c r="L8" s="58">
        <f t="shared" si="0"/>
        <v>14</v>
      </c>
    </row>
    <row r="9" spans="2:12" x14ac:dyDescent="0.3">
      <c r="B9" s="5" t="s">
        <v>12</v>
      </c>
      <c r="C9" s="8">
        <f>C22*100</f>
        <v>9000</v>
      </c>
      <c r="E9" s="43" t="s">
        <v>51</v>
      </c>
      <c r="F9" s="44">
        <v>230</v>
      </c>
      <c r="K9">
        <f>SUM(K4:K8)</f>
        <v>85</v>
      </c>
      <c r="L9" s="58">
        <f>SUM(L4:L8)</f>
        <v>354</v>
      </c>
    </row>
    <row r="10" spans="2:12" x14ac:dyDescent="0.3">
      <c r="B10" s="16" t="s">
        <v>14</v>
      </c>
      <c r="C10" s="17">
        <f>C22*80</f>
        <v>7200</v>
      </c>
      <c r="E10" s="16" t="s">
        <v>16</v>
      </c>
      <c r="F10" s="8">
        <v>400</v>
      </c>
    </row>
    <row r="11" spans="2:12" x14ac:dyDescent="0.3">
      <c r="B11" s="16" t="s">
        <v>15</v>
      </c>
      <c r="C11" s="17">
        <f>120*C22</f>
        <v>10800</v>
      </c>
      <c r="E11" s="16" t="s">
        <v>19</v>
      </c>
      <c r="F11" s="8">
        <v>400</v>
      </c>
    </row>
    <row r="12" spans="2:12" x14ac:dyDescent="0.3">
      <c r="B12" s="16" t="s">
        <v>18</v>
      </c>
      <c r="C12" s="4">
        <f>500</f>
        <v>500</v>
      </c>
      <c r="E12" s="16" t="s">
        <v>52</v>
      </c>
      <c r="F12" s="8">
        <v>800</v>
      </c>
    </row>
    <row r="13" spans="2:12" ht="15" thickBot="1" x14ac:dyDescent="0.35">
      <c r="E13" s="16" t="s">
        <v>21</v>
      </c>
      <c r="F13" s="8">
        <v>50</v>
      </c>
    </row>
    <row r="14" spans="2:12" ht="15" thickBot="1" x14ac:dyDescent="0.35">
      <c r="B14" s="20" t="s">
        <v>20</v>
      </c>
      <c r="C14" s="21">
        <f>SUM(C5:C12)</f>
        <v>40770</v>
      </c>
      <c r="E14" s="16" t="s">
        <v>22</v>
      </c>
      <c r="F14" s="8">
        <v>100</v>
      </c>
    </row>
    <row r="15" spans="2:12" x14ac:dyDescent="0.3">
      <c r="E15" s="16" t="s">
        <v>23</v>
      </c>
      <c r="F15" s="8">
        <v>500</v>
      </c>
    </row>
    <row r="16" spans="2:12" x14ac:dyDescent="0.3">
      <c r="E16" s="16" t="s">
        <v>26</v>
      </c>
      <c r="F16" s="8">
        <v>1300</v>
      </c>
    </row>
    <row r="17" spans="2:10" x14ac:dyDescent="0.3">
      <c r="E17" s="41" t="s">
        <v>53</v>
      </c>
      <c r="F17" s="42">
        <f>(C21+C22)*20</f>
        <v>2010</v>
      </c>
    </row>
    <row r="18" spans="2:10" ht="15" thickBot="1" x14ac:dyDescent="0.35">
      <c r="B18" s="3" t="s">
        <v>2</v>
      </c>
      <c r="C18" s="4">
        <v>-13</v>
      </c>
      <c r="E18" s="43" t="s">
        <v>28</v>
      </c>
      <c r="F18" s="44">
        <f>(C22+C23)*95</f>
        <v>9975</v>
      </c>
    </row>
    <row r="19" spans="2:10" x14ac:dyDescent="0.3">
      <c r="B19" s="3" t="s">
        <v>3</v>
      </c>
      <c r="C19" s="4">
        <v>3.49</v>
      </c>
      <c r="E19" s="43" t="s">
        <v>31</v>
      </c>
      <c r="F19" s="45">
        <f>(C22+C23)*75</f>
        <v>7875</v>
      </c>
      <c r="I19" s="54" t="s">
        <v>29</v>
      </c>
      <c r="J19" s="55"/>
    </row>
    <row r="20" spans="2:10" ht="15" thickBot="1" x14ac:dyDescent="0.35">
      <c r="B20" s="3" t="s">
        <v>6</v>
      </c>
      <c r="C20" s="4">
        <v>21</v>
      </c>
      <c r="E20" s="43" t="s">
        <v>33</v>
      </c>
      <c r="F20" s="45">
        <f>110*(C22+C23)</f>
        <v>11550</v>
      </c>
      <c r="I20" s="56">
        <f>C14-F28</f>
        <v>0</v>
      </c>
      <c r="J20" s="57"/>
    </row>
    <row r="21" spans="2:10" ht="15" thickBot="1" x14ac:dyDescent="0.35">
      <c r="B21" s="3" t="s">
        <v>8</v>
      </c>
      <c r="C21" s="4">
        <v>10.5</v>
      </c>
      <c r="E21" s="16" t="s">
        <v>34</v>
      </c>
      <c r="F21" s="4">
        <f>J4*K4+J5*K5+J6*K6+J7*K7+J8*K8</f>
        <v>354</v>
      </c>
    </row>
    <row r="22" spans="2:10" ht="15" thickBot="1" x14ac:dyDescent="0.35">
      <c r="B22" s="3" t="s">
        <v>9</v>
      </c>
      <c r="C22" s="11">
        <v>90</v>
      </c>
      <c r="E22" s="16" t="s">
        <v>35</v>
      </c>
      <c r="F22" s="4">
        <v>400</v>
      </c>
      <c r="I22" s="35" t="s">
        <v>39</v>
      </c>
      <c r="J22" s="36">
        <f>-I20/C22</f>
        <v>0</v>
      </c>
    </row>
    <row r="23" spans="2:10" x14ac:dyDescent="0.3">
      <c r="B23" s="13" t="s">
        <v>11</v>
      </c>
      <c r="C23" s="14">
        <v>15</v>
      </c>
      <c r="E23" s="16" t="s">
        <v>38</v>
      </c>
      <c r="F23" s="4">
        <v>500</v>
      </c>
    </row>
    <row r="24" spans="2:10" x14ac:dyDescent="0.3">
      <c r="B24" s="15" t="s">
        <v>13</v>
      </c>
      <c r="C24" s="4">
        <v>80</v>
      </c>
      <c r="E24" s="16" t="s">
        <v>36</v>
      </c>
      <c r="F24" s="40">
        <v>100</v>
      </c>
    </row>
    <row r="25" spans="2:10" x14ac:dyDescent="0.3">
      <c r="C25" s="18"/>
      <c r="E25" s="16" t="s">
        <v>55</v>
      </c>
      <c r="F25" s="8">
        <v>552.04999999999995</v>
      </c>
    </row>
    <row r="26" spans="2:10" ht="15" thickBot="1" x14ac:dyDescent="0.35">
      <c r="B26" s="15" t="s">
        <v>17</v>
      </c>
      <c r="C26" s="19">
        <f>C24-C21-C20-C19-C18</f>
        <v>58.01</v>
      </c>
    </row>
    <row r="27" spans="2:10" x14ac:dyDescent="0.3">
      <c r="E27" s="25" t="s">
        <v>37</v>
      </c>
      <c r="F27" s="26">
        <f>SUM(F5:F7)</f>
        <v>3673.95</v>
      </c>
    </row>
    <row r="28" spans="2:10" ht="15" thickBot="1" x14ac:dyDescent="0.35">
      <c r="E28" s="27" t="s">
        <v>20</v>
      </c>
      <c r="F28" s="28">
        <f>SUM(F9:F25)+F27</f>
        <v>40770</v>
      </c>
    </row>
  </sheetData>
  <mergeCells count="2">
    <mergeCell ref="I19:J19"/>
    <mergeCell ref="I20:J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5" sqref="G5"/>
    </sheetView>
  </sheetViews>
  <sheetFormatPr defaultRowHeight="14.4" x14ac:dyDescent="0.3"/>
  <cols>
    <col min="2" max="2" width="19.109375" bestFit="1" customWidth="1"/>
    <col min="3" max="3" width="9.77734375" customWidth="1"/>
    <col min="4" max="4" width="10.88671875" customWidth="1"/>
    <col min="5" max="5" width="11.77734375" bestFit="1" customWidth="1"/>
  </cols>
  <sheetData>
    <row r="1" spans="1:7" s="30" customFormat="1" x14ac:dyDescent="0.3">
      <c r="A1" s="31" t="s">
        <v>45</v>
      </c>
    </row>
    <row r="3" spans="1:7" x14ac:dyDescent="0.3">
      <c r="B3" t="s">
        <v>1</v>
      </c>
      <c r="C3" t="s">
        <v>44</v>
      </c>
      <c r="D3" t="s">
        <v>5</v>
      </c>
      <c r="E3" t="s">
        <v>20</v>
      </c>
    </row>
    <row r="4" spans="1:7" x14ac:dyDescent="0.3">
      <c r="B4" t="s">
        <v>47</v>
      </c>
      <c r="C4">
        <v>12</v>
      </c>
      <c r="D4" s="32">
        <v>450</v>
      </c>
      <c r="E4" s="32">
        <f>C4*D4</f>
        <v>5400</v>
      </c>
      <c r="G4" t="s">
        <v>50</v>
      </c>
    </row>
    <row r="5" spans="1:7" x14ac:dyDescent="0.3">
      <c r="B5" t="s">
        <v>40</v>
      </c>
      <c r="C5">
        <v>1</v>
      </c>
      <c r="D5" s="32">
        <v>1500</v>
      </c>
      <c r="E5" s="32">
        <f t="shared" ref="E5:E7" si="0">C5*D5</f>
        <v>1500</v>
      </c>
    </row>
    <row r="6" spans="1:7" x14ac:dyDescent="0.3">
      <c r="B6" t="s">
        <v>41</v>
      </c>
      <c r="C6">
        <v>1</v>
      </c>
      <c r="D6" s="32">
        <v>200</v>
      </c>
      <c r="E6" s="32">
        <f t="shared" si="0"/>
        <v>200</v>
      </c>
    </row>
    <row r="7" spans="1:7" x14ac:dyDescent="0.3">
      <c r="B7" t="s">
        <v>42</v>
      </c>
      <c r="C7">
        <v>1</v>
      </c>
      <c r="D7" s="32">
        <v>750</v>
      </c>
      <c r="E7" s="32">
        <f t="shared" si="0"/>
        <v>750</v>
      </c>
    </row>
    <row r="8" spans="1:7" x14ac:dyDescent="0.3">
      <c r="B8" t="s">
        <v>49</v>
      </c>
      <c r="C8" s="34">
        <v>0.21</v>
      </c>
      <c r="D8" s="32"/>
      <c r="E8" s="32">
        <f>SUM(E4:E7)*Taula1[[#This Row],[Nombre]]</f>
        <v>1648.5</v>
      </c>
    </row>
    <row r="9" spans="1:7" ht="15" thickBot="1" x14ac:dyDescent="0.35"/>
    <row r="10" spans="1:7" ht="15" thickBot="1" x14ac:dyDescent="0.35">
      <c r="D10" s="29" t="s">
        <v>20</v>
      </c>
      <c r="E10" s="33">
        <f>SUM(E4:E8)</f>
        <v>9498.5</v>
      </c>
    </row>
    <row r="12" spans="1:7" s="30" customFormat="1" x14ac:dyDescent="0.3">
      <c r="A12" s="31" t="s">
        <v>46</v>
      </c>
    </row>
    <row r="15" spans="1:7" x14ac:dyDescent="0.3">
      <c r="B15" t="s">
        <v>1</v>
      </c>
      <c r="C15" t="s">
        <v>44</v>
      </c>
      <c r="D15" t="s">
        <v>5</v>
      </c>
      <c r="E15" t="s">
        <v>20</v>
      </c>
    </row>
    <row r="16" spans="1:7" x14ac:dyDescent="0.3">
      <c r="B16" t="s">
        <v>43</v>
      </c>
      <c r="C16">
        <v>12</v>
      </c>
      <c r="D16" s="32">
        <v>450</v>
      </c>
      <c r="E16" s="32">
        <f>C16*D16</f>
        <v>5400</v>
      </c>
    </row>
    <row r="17" spans="1:5" x14ac:dyDescent="0.3">
      <c r="B17" t="s">
        <v>41</v>
      </c>
      <c r="C17">
        <v>1</v>
      </c>
      <c r="D17" s="32">
        <v>50</v>
      </c>
      <c r="E17" s="32">
        <f t="shared" ref="E17:E18" si="1">C17*D17</f>
        <v>50</v>
      </c>
    </row>
    <row r="18" spans="1:5" x14ac:dyDescent="0.3">
      <c r="B18" t="s">
        <v>42</v>
      </c>
      <c r="C18">
        <v>1</v>
      </c>
      <c r="D18" s="32">
        <v>750</v>
      </c>
      <c r="E18" s="32">
        <f t="shared" si="1"/>
        <v>750</v>
      </c>
    </row>
    <row r="19" spans="1:5" x14ac:dyDescent="0.3">
      <c r="B19" t="s">
        <v>49</v>
      </c>
      <c r="C19" s="34">
        <v>0.21</v>
      </c>
      <c r="D19" s="32"/>
      <c r="E19" s="32">
        <f>SUM(E16:E18)*Taula13[[#This Row],[Nombre]]</f>
        <v>1302</v>
      </c>
    </row>
    <row r="20" spans="1:5" ht="15" thickBot="1" x14ac:dyDescent="0.35"/>
    <row r="21" spans="1:5" ht="15" thickBot="1" x14ac:dyDescent="0.35">
      <c r="D21" s="29" t="s">
        <v>20</v>
      </c>
      <c r="E21" s="33">
        <f>SUM(E15:E19)</f>
        <v>7502</v>
      </c>
    </row>
    <row r="24" spans="1:5" s="30" customFormat="1" x14ac:dyDescent="0.3">
      <c r="A24" s="31" t="s">
        <v>48</v>
      </c>
    </row>
    <row r="27" spans="1:5" x14ac:dyDescent="0.3">
      <c r="B27" t="s">
        <v>1</v>
      </c>
      <c r="C27" t="s">
        <v>44</v>
      </c>
      <c r="D27" t="s">
        <v>5</v>
      </c>
      <c r="E27" t="s">
        <v>20</v>
      </c>
    </row>
    <row r="28" spans="1:5" x14ac:dyDescent="0.3">
      <c r="B28" t="s">
        <v>43</v>
      </c>
      <c r="C28">
        <v>12</v>
      </c>
      <c r="D28" s="32">
        <v>450</v>
      </c>
      <c r="E28" s="32">
        <f>C28*D28</f>
        <v>5400</v>
      </c>
    </row>
    <row r="29" spans="1:5" x14ac:dyDescent="0.3">
      <c r="B29" t="s">
        <v>41</v>
      </c>
      <c r="C29">
        <v>1</v>
      </c>
      <c r="D29" s="32">
        <v>50</v>
      </c>
      <c r="E29" s="32">
        <f t="shared" ref="E29:E30" si="2">C29*D29</f>
        <v>50</v>
      </c>
    </row>
    <row r="30" spans="1:5" x14ac:dyDescent="0.3">
      <c r="B30" t="s">
        <v>42</v>
      </c>
      <c r="C30">
        <v>1</v>
      </c>
      <c r="D30" s="32">
        <v>750</v>
      </c>
      <c r="E30" s="32">
        <f t="shared" si="2"/>
        <v>750</v>
      </c>
    </row>
    <row r="31" spans="1:5" x14ac:dyDescent="0.3">
      <c r="B31" t="s">
        <v>49</v>
      </c>
      <c r="C31" s="34">
        <v>0.21</v>
      </c>
      <c r="D31" s="32"/>
      <c r="E31" s="32">
        <f>SUM(E28:E30)*Taula134[[#This Row],[Nombre]]</f>
        <v>1302</v>
      </c>
    </row>
    <row r="32" spans="1:5" ht="15" thickBot="1" x14ac:dyDescent="0.35"/>
    <row r="33" spans="4:5" ht="15" thickBot="1" x14ac:dyDescent="0.35">
      <c r="D33" s="29" t="s">
        <v>20</v>
      </c>
      <c r="E33" s="33">
        <f>SUM(E27:E31)</f>
        <v>7502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Pressupost annual</vt:lpstr>
      <vt:lpstr>Local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Camps</dc:creator>
  <cp:lastModifiedBy>Marcel Camps</cp:lastModifiedBy>
  <dcterms:created xsi:type="dcterms:W3CDTF">2018-09-26T15:54:36Z</dcterms:created>
  <dcterms:modified xsi:type="dcterms:W3CDTF">2018-11-08T18:16:40Z</dcterms:modified>
</cp:coreProperties>
</file>